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c09e1c47bca125cf/HCVA/2026年度/選手権/"/>
    </mc:Choice>
  </mc:AlternateContent>
  <xr:revisionPtr revIDLastSave="14" documentId="8_{C93659B6-D146-480A-BB55-2524A6A85967}" xr6:coauthVersionLast="47" xr6:coauthVersionMax="47" xr10:uidLastSave="{736628F1-3143-41BD-BB66-A2B6E0F955D0}"/>
  <workbookProtection workbookAlgorithmName="SHA-512" workbookHashValue="XbAVB4+ratcMYRP9kPXCf4U/iSjro+iofYI980Lw/2weX7kPkNXyVa78gjjkgQNynbRS/Oc8U12EjMIPFOMbpQ==" workbookSaltValue="yC6p54Ix1zQsuB96AwUuSQ==" workbookSpinCount="100000" lockStructure="1"/>
  <bookViews>
    <workbookView xWindow="57480" yWindow="5205" windowWidth="29040" windowHeight="15720" firstSheet="1" activeTab="1" xr2:uid="{00000000-000D-0000-FFFF-FFFF00000000}"/>
  </bookViews>
  <sheets>
    <sheet name="基本情報" sheetId="8" r:id="rId1"/>
    <sheet name="大会参加申込用紙" sheetId="5" r:id="rId2"/>
    <sheet name="DataTable" sheetId="9" r:id="rId3"/>
    <sheet name="計算式有りプログラム掲載用選手名簿" sheetId="1" state="hidden" r:id="rId4"/>
    <sheet name="staff_noChange" sheetId="7" state="hidden" r:id="rId5"/>
    <sheet name="staff" sheetId="3" state="hidden" r:id="rId6"/>
    <sheet name="data" sheetId="4" state="hidden" r:id="rId7"/>
    <sheet name="丸囲い数字" sheetId="6" state="hidden" r:id="rId8"/>
  </sheets>
  <definedNames>
    <definedName name="_xlnm.Print_Area" localSheetId="5">staff!$A$1:$I$36</definedName>
    <definedName name="_xlnm.Print_Area" localSheetId="4">staff_noChange!$A$1:$I$36</definedName>
    <definedName name="_xlnm.Print_Area" localSheetId="3">計算式有りプログラム掲載用選手名簿!$A$1:$J$30</definedName>
    <definedName name="_xlnm.Print_Area" localSheetId="1">大会参加申込用紙!$A$1:$I$35</definedName>
    <definedName name="コーチ_姓">大会参加申込用紙!$C$14</definedName>
    <definedName name="コーチ_姓カナ">大会参加申込用紙!$E$14</definedName>
    <definedName name="コーチ_名">大会参加申込用紙!$D$14</definedName>
    <definedName name="コーチ_名カナ">大会参加申込用紙!$F$14</definedName>
    <definedName name="チーム名">大会参加申込用紙!$C$7</definedName>
    <definedName name="チーム名カナ">大会参加申込用紙!$G$7</definedName>
    <definedName name="マネ_姓">大会参加申込用紙!$C$15</definedName>
    <definedName name="マネ_姓カナ">大会参加申込用紙!$E$15</definedName>
    <definedName name="マネ_名">大会参加申込用紙!$D$15</definedName>
    <definedName name="マネ_名カナ">大会参加申込用紙!$F$15</definedName>
    <definedName name="監督_姓">大会参加申込用紙!$C$13</definedName>
    <definedName name="監督_姓カナ">大会参加申込用紙!$E$13</definedName>
    <definedName name="監督_名">大会参加申込用紙!$D$13</definedName>
    <definedName name="監督_名カナ">大会参加申込用紙!$F$13</definedName>
    <definedName name="作成日">大会参加申込用紙!$I$4</definedName>
    <definedName name="参加種目">大会参加申込用紙!$I$5</definedName>
    <definedName name="主将_勤務先">大会参加申込用紙!$I$17</definedName>
    <definedName name="主将_身長">大会参加申込用紙!$H$17</definedName>
    <definedName name="主将_姓">大会参加申込用紙!$C$17</definedName>
    <definedName name="主将_姓カナ">大会参加申込用紙!$E$17</definedName>
    <definedName name="主将_年齢">大会参加申込用紙!$G$17</definedName>
    <definedName name="主将_背番号">大会参加申込用紙!$B$17</definedName>
    <definedName name="主将_名">大会参加申込用紙!$D$17</definedName>
    <definedName name="主将_名カナ">大会参加申込用紙!$F$17</definedName>
    <definedName name="選手02_勤務先">大会参加申込用紙!$I$18</definedName>
    <definedName name="選手02_身長">大会参加申込用紙!$H$18</definedName>
    <definedName name="選手02_姓">大会参加申込用紙!$C$18</definedName>
    <definedName name="選手02_姓カナ">大会参加申込用紙!$E$18</definedName>
    <definedName name="選手02_年齢">大会参加申込用紙!$G$18</definedName>
    <definedName name="選手02_背番号">大会参加申込用紙!$B$18</definedName>
    <definedName name="選手02_名">大会参加申込用紙!$D$18</definedName>
    <definedName name="選手02_名カナ">大会参加申込用紙!$F$18</definedName>
    <definedName name="選手03_勤務先">大会参加申込用紙!$I$19</definedName>
    <definedName name="選手03_身長">大会参加申込用紙!$H$19</definedName>
    <definedName name="選手03_姓">大会参加申込用紙!$C$19</definedName>
    <definedName name="選手03_姓カナ">大会参加申込用紙!$E$19</definedName>
    <definedName name="選手03_年齢">大会参加申込用紙!$G$19</definedName>
    <definedName name="選手03_背番号">大会参加申込用紙!$B$19</definedName>
    <definedName name="選手03_名">大会参加申込用紙!$D$19</definedName>
    <definedName name="選手03_名カナ">大会参加申込用紙!$F$19</definedName>
    <definedName name="選手04_勤務先">大会参加申込用紙!$I$20</definedName>
    <definedName name="選手04_身長">大会参加申込用紙!$H$20</definedName>
    <definedName name="選手04_姓">大会参加申込用紙!$C$20</definedName>
    <definedName name="選手04_姓カナ">大会参加申込用紙!$E$20</definedName>
    <definedName name="選手04_年齢">大会参加申込用紙!$G$20</definedName>
    <definedName name="選手04_背番号">大会参加申込用紙!$B$20</definedName>
    <definedName name="選手04_名">大会参加申込用紙!$D$20</definedName>
    <definedName name="選手04_名カナ">大会参加申込用紙!$F$20</definedName>
    <definedName name="選手05_勤務先">大会参加申込用紙!$I$21</definedName>
    <definedName name="選手05_身長">大会参加申込用紙!$H$21</definedName>
    <definedName name="選手05_姓">大会参加申込用紙!$C$21</definedName>
    <definedName name="選手05_姓カナ">大会参加申込用紙!$E$21</definedName>
    <definedName name="選手05_年齢">大会参加申込用紙!$G$21</definedName>
    <definedName name="選手05_背番号">大会参加申込用紙!$B$21</definedName>
    <definedName name="選手05_名">大会参加申込用紙!$D$21</definedName>
    <definedName name="選手05_名カナ">大会参加申込用紙!$F$21</definedName>
    <definedName name="選手06_勤務先">大会参加申込用紙!$I$22</definedName>
    <definedName name="選手06_身長">大会参加申込用紙!$H$22</definedName>
    <definedName name="選手06_姓">大会参加申込用紙!$C$22</definedName>
    <definedName name="選手06_姓カナ">大会参加申込用紙!$E$22</definedName>
    <definedName name="選手06_年齢">大会参加申込用紙!$G$22</definedName>
    <definedName name="選手06_背番号">大会参加申込用紙!$B$22</definedName>
    <definedName name="選手06_名">大会参加申込用紙!$D$22</definedName>
    <definedName name="選手06_名カナ">大会参加申込用紙!$F$22</definedName>
    <definedName name="選手07_勤務先">大会参加申込用紙!$I$23</definedName>
    <definedName name="選手07_身長">大会参加申込用紙!$H$23</definedName>
    <definedName name="選手07_姓">大会参加申込用紙!$C$23</definedName>
    <definedName name="選手07_姓カナ">大会参加申込用紙!$E$23</definedName>
    <definedName name="選手07_年齢">大会参加申込用紙!$G$23</definedName>
    <definedName name="選手07_背番号">大会参加申込用紙!$B$23</definedName>
    <definedName name="選手07_名">大会参加申込用紙!$D$23</definedName>
    <definedName name="選手07_名カナ">大会参加申込用紙!$F$23</definedName>
    <definedName name="選手08_勤務先">大会参加申込用紙!$I$24</definedName>
    <definedName name="選手08_身長">大会参加申込用紙!$H$24</definedName>
    <definedName name="選手08_姓">大会参加申込用紙!$C$24</definedName>
    <definedName name="選手08_姓カナ">大会参加申込用紙!$E$24</definedName>
    <definedName name="選手08_年齢">大会参加申込用紙!$G$24</definedName>
    <definedName name="選手08_背番号">大会参加申込用紙!$B$24</definedName>
    <definedName name="選手08_名">大会参加申込用紙!$D$24</definedName>
    <definedName name="選手08_名カナ">大会参加申込用紙!$F$24</definedName>
    <definedName name="選手09_勤務先">大会参加申込用紙!$I$25</definedName>
    <definedName name="選手09_身長">大会参加申込用紙!$H$25</definedName>
    <definedName name="選手09_姓">大会参加申込用紙!$C$25</definedName>
    <definedName name="選手09_姓カナ">大会参加申込用紙!$E$25</definedName>
    <definedName name="選手09_年齢">大会参加申込用紙!$G$25</definedName>
    <definedName name="選手09_背番号">大会参加申込用紙!$B$25</definedName>
    <definedName name="選手09_名">大会参加申込用紙!$D$25</definedName>
    <definedName name="選手09_名カナ">大会参加申込用紙!$F$25</definedName>
    <definedName name="選手10_勤務先">大会参加申込用紙!$I$26</definedName>
    <definedName name="選手10_身長">大会参加申込用紙!$H$26</definedName>
    <definedName name="選手10_姓">大会参加申込用紙!$C$26</definedName>
    <definedName name="選手10_姓カナ">大会参加申込用紙!$E$26</definedName>
    <definedName name="選手10_年齢">大会参加申込用紙!$G$26</definedName>
    <definedName name="選手10_背番号">大会参加申込用紙!$B$26</definedName>
    <definedName name="選手10_名">大会参加申込用紙!$D$26</definedName>
    <definedName name="選手10_名カナ">大会参加申込用紙!$F$26</definedName>
    <definedName name="選手11_勤務先">大会参加申込用紙!$I$27</definedName>
    <definedName name="選手11_身長">大会参加申込用紙!$H$27</definedName>
    <definedName name="選手11_姓">大会参加申込用紙!$C$27</definedName>
    <definedName name="選手11_姓カナ">大会参加申込用紙!$E$27</definedName>
    <definedName name="選手11_年齢">大会参加申込用紙!$G$27</definedName>
    <definedName name="選手11_背番号">大会参加申込用紙!$B$27</definedName>
    <definedName name="選手11_名">大会参加申込用紙!$D$27</definedName>
    <definedName name="選手11_名カナ">大会参加申込用紙!$F$27</definedName>
    <definedName name="選手12_勤務先">大会参加申込用紙!$I$28</definedName>
    <definedName name="選手12_身長">大会参加申込用紙!$H$28</definedName>
    <definedName name="選手12_姓">大会参加申込用紙!$C$28</definedName>
    <definedName name="選手12_姓カナ">大会参加申込用紙!$E$28</definedName>
    <definedName name="選手12_年齢">大会参加申込用紙!$G$28</definedName>
    <definedName name="選手12_背番号">大会参加申込用紙!$B$28</definedName>
    <definedName name="選手12_名">大会参加申込用紙!$D$28</definedName>
    <definedName name="選手12_名カナ">大会参加申込用紙!$F$28</definedName>
    <definedName name="選手13_勤務先">大会参加申込用紙!$I$29</definedName>
    <definedName name="選手13_身長">大会参加申込用紙!$H$29</definedName>
    <definedName name="選手13_姓">大会参加申込用紙!$C$29</definedName>
    <definedName name="選手13_姓カナ">大会参加申込用紙!$E$29</definedName>
    <definedName name="選手13_年齢">大会参加申込用紙!$G$29</definedName>
    <definedName name="選手13_背番号">大会参加申込用紙!$B$29</definedName>
    <definedName name="選手13_名">大会参加申込用紙!$D$29</definedName>
    <definedName name="選手13_名カナ">大会参加申込用紙!$F$29</definedName>
    <definedName name="選手14_勤務先">大会参加申込用紙!$I$30</definedName>
    <definedName name="選手14_身長">大会参加申込用紙!$H$30</definedName>
    <definedName name="選手14_姓">大会参加申込用紙!$C$30</definedName>
    <definedName name="選手14_姓カナ">大会参加申込用紙!$E$30</definedName>
    <definedName name="選手14_年齢">大会参加申込用紙!$G$30</definedName>
    <definedName name="選手14_背番号">大会参加申込用紙!$B$30</definedName>
    <definedName name="選手14_名">大会参加申込用紙!$D$30</definedName>
    <definedName name="選手14_名カナ">大会参加申込用紙!$F$30</definedName>
    <definedName name="選手15_勤務先">大会参加申込用紙!$I$31</definedName>
    <definedName name="選手15_身長">大会参加申込用紙!$H$31</definedName>
    <definedName name="選手15_姓">大会参加申込用紙!$C$31</definedName>
    <definedName name="選手15_姓カナ">大会参加申込用紙!$E$31</definedName>
    <definedName name="選手15_年齢">大会参加申込用紙!$G$31</definedName>
    <definedName name="選手15_背番号">大会参加申込用紙!$B$31</definedName>
    <definedName name="選手15_名">大会参加申込用紙!$D$31</definedName>
    <definedName name="選手15_名カナ">大会参加申込用紙!$F$31</definedName>
    <definedName name="選手16_勤務先">大会参加申込用紙!$I$32</definedName>
    <definedName name="選手16_身長">大会参加申込用紙!$H$32</definedName>
    <definedName name="選手16_姓">大会参加申込用紙!$C$32</definedName>
    <definedName name="選手16_姓カナ">大会参加申込用紙!$E$32</definedName>
    <definedName name="選手16_年齢">大会参加申込用紙!$G$32</definedName>
    <definedName name="選手16_背番号">大会参加申込用紙!$B$32</definedName>
    <definedName name="選手16_名">大会参加申込用紙!$D$32</definedName>
    <definedName name="選手16_名カナ">大会参加申込用紙!$F$32</definedName>
    <definedName name="選手17_勤務先">大会参加申込用紙!$I$33</definedName>
    <definedName name="選手17_身長">大会参加申込用紙!$H$33</definedName>
    <definedName name="選手17_姓">大会参加申込用紙!$C$33</definedName>
    <definedName name="選手17_姓カナ">大会参加申込用紙!$E$33</definedName>
    <definedName name="選手17_年齢">大会参加申込用紙!$G$33</definedName>
    <definedName name="選手17_背番号">大会参加申込用紙!$B$33</definedName>
    <definedName name="選手17_名">大会参加申込用紙!$D$33</definedName>
    <definedName name="選手17_名カナ">大会参加申込用紙!$F$33</definedName>
    <definedName name="選手18_勤務先">大会参加申込用紙!$I$34</definedName>
    <definedName name="選手18_身長">大会参加申込用紙!$H$34</definedName>
    <definedName name="選手18_姓">大会参加申込用紙!$C$34</definedName>
    <definedName name="選手18_姓カナ">大会参加申込用紙!$E$34</definedName>
    <definedName name="選手18_年齢">大会参加申込用紙!$G$34</definedName>
    <definedName name="選手18_背番号">大会参加申込用紙!$B$34</definedName>
    <definedName name="選手18_名">大会参加申込用紙!$D$34</definedName>
    <definedName name="選手18_名カナ">大会参加申込用紙!$F$34</definedName>
    <definedName name="代表者メール">大会参加申込用紙!$G$9</definedName>
    <definedName name="代表者住所">大会参加申込用紙!$C$10</definedName>
    <definedName name="代表者電話番号">大会参加申込用紙!$C$9</definedName>
    <definedName name="代表者名">大会参加申込用紙!$C$8</definedName>
    <definedName name="代表者名カナ">大会参加申込用紙!$G$8</definedName>
    <definedName name="大会日程入力">基本情報!$B$4</definedName>
    <definedName name="大会名入力">基本情報!$B$3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9" l="1"/>
  <c r="N14" i="9"/>
  <c r="N13" i="9"/>
  <c r="N12" i="9"/>
  <c r="N3" i="9"/>
  <c r="O3" i="9"/>
  <c r="O2" i="9"/>
  <c r="N2" i="9"/>
  <c r="O4" i="9"/>
  <c r="N4" i="9"/>
  <c r="O5" i="9"/>
  <c r="N11" i="9"/>
  <c r="N10" i="9"/>
  <c r="N9" i="9"/>
  <c r="N8" i="9"/>
  <c r="N7" i="9"/>
  <c r="N6" i="9"/>
  <c r="N5" i="9"/>
  <c r="N16" i="9"/>
  <c r="O17" i="9"/>
  <c r="N17" i="9"/>
  <c r="O18" i="9"/>
  <c r="N18" i="9"/>
  <c r="O19" i="9"/>
  <c r="N19" i="9"/>
  <c r="O20" i="9"/>
  <c r="N20" i="9"/>
  <c r="O21" i="9"/>
  <c r="N21" i="9"/>
  <c r="O22" i="9"/>
  <c r="N22" i="9"/>
  <c r="O16" i="9"/>
  <c r="O15" i="9"/>
  <c r="O14" i="9"/>
  <c r="O13" i="9"/>
  <c r="O12" i="9"/>
  <c r="O11" i="9"/>
  <c r="O10" i="9"/>
  <c r="O9" i="9"/>
  <c r="O8" i="9"/>
  <c r="O7" i="9"/>
  <c r="O6" i="9"/>
  <c r="L2" i="5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2" i="9"/>
  <c r="A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B2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4" i="9"/>
  <c r="C3" i="9"/>
  <c r="C2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D2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E2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2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4" i="9"/>
  <c r="H3" i="9"/>
  <c r="H2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5" i="9"/>
  <c r="I4" i="9"/>
  <c r="I3" i="9"/>
  <c r="I2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  <c r="G3" i="9"/>
  <c r="G2" i="9"/>
  <c r="M4" i="9"/>
  <c r="M3" i="9"/>
  <c r="M2" i="9"/>
  <c r="L4" i="9"/>
  <c r="L3" i="9"/>
  <c r="L2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9" i="9"/>
  <c r="R8" i="9"/>
  <c r="R7" i="9"/>
  <c r="R6" i="9"/>
  <c r="R5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Q7" i="9"/>
  <c r="Q6" i="9"/>
  <c r="Q5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M5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A2" i="5"/>
  <c r="D34" i="3"/>
  <c r="B34" i="3"/>
  <c r="D33" i="3"/>
  <c r="B33" i="3"/>
  <c r="D32" i="3"/>
  <c r="B32" i="3"/>
  <c r="D31" i="3"/>
  <c r="B31" i="3"/>
  <c r="D30" i="3"/>
  <c r="B30" i="3"/>
  <c r="D29" i="3"/>
  <c r="B29" i="3"/>
  <c r="D28" i="3"/>
  <c r="B28" i="3"/>
  <c r="D27" i="3"/>
  <c r="B27" i="3"/>
  <c r="D26" i="3"/>
  <c r="B26" i="3"/>
  <c r="D25" i="3"/>
  <c r="B25" i="3"/>
  <c r="D24" i="3"/>
  <c r="B24" i="3"/>
  <c r="D23" i="3"/>
  <c r="B23" i="3"/>
  <c r="D22" i="3"/>
  <c r="B22" i="3"/>
  <c r="D21" i="3"/>
  <c r="B21" i="3"/>
  <c r="D20" i="3"/>
  <c r="B20" i="3"/>
  <c r="D19" i="3"/>
  <c r="B19" i="3"/>
  <c r="D18" i="3"/>
  <c r="B18" i="3"/>
  <c r="D17" i="3"/>
  <c r="B17" i="3"/>
  <c r="D34" i="7"/>
  <c r="B34" i="7"/>
  <c r="D33" i="7"/>
  <c r="B33" i="7"/>
  <c r="D32" i="7"/>
  <c r="B32" i="7"/>
  <c r="D31" i="7"/>
  <c r="B31" i="7"/>
  <c r="D30" i="7"/>
  <c r="B30" i="7"/>
  <c r="D29" i="7"/>
  <c r="B29" i="7"/>
  <c r="D28" i="7"/>
  <c r="B28" i="7"/>
  <c r="D27" i="7"/>
  <c r="B27" i="7"/>
  <c r="D26" i="7"/>
  <c r="B26" i="7"/>
  <c r="D25" i="7"/>
  <c r="B25" i="7"/>
  <c r="D24" i="7"/>
  <c r="B24" i="7"/>
  <c r="D23" i="7"/>
  <c r="B23" i="7"/>
  <c r="D22" i="7"/>
  <c r="B22" i="7"/>
  <c r="D21" i="7"/>
  <c r="B21" i="7"/>
  <c r="D20" i="7"/>
  <c r="B20" i="7"/>
  <c r="D19" i="7"/>
  <c r="B19" i="7"/>
  <c r="D18" i="7"/>
  <c r="B18" i="7"/>
  <c r="D17" i="7"/>
  <c r="B17" i="7"/>
  <c r="B29" i="1"/>
  <c r="A29" i="1"/>
  <c r="J28" i="1"/>
  <c r="I28" i="1"/>
  <c r="G28" i="1"/>
  <c r="E25" i="4" s="1"/>
  <c r="F28" i="1"/>
  <c r="D25" i="4" s="1"/>
  <c r="J27" i="1"/>
  <c r="I27" i="1"/>
  <c r="G27" i="1"/>
  <c r="E24" i="4" s="1"/>
  <c r="F27" i="1"/>
  <c r="D24" i="4" s="1"/>
  <c r="J26" i="1"/>
  <c r="I26" i="1"/>
  <c r="G26" i="1"/>
  <c r="E23" i="4" s="1"/>
  <c r="F26" i="1"/>
  <c r="D23" i="4" s="1"/>
  <c r="J25" i="1"/>
  <c r="I25" i="1"/>
  <c r="G25" i="1"/>
  <c r="E22" i="4" s="1"/>
  <c r="F25" i="1"/>
  <c r="D22" i="4" s="1"/>
  <c r="J24" i="1"/>
  <c r="I24" i="1"/>
  <c r="G24" i="1"/>
  <c r="E21" i="4" s="1"/>
  <c r="F24" i="1"/>
  <c r="D21" i="4" s="1"/>
  <c r="J23" i="1"/>
  <c r="I23" i="1"/>
  <c r="G23" i="1"/>
  <c r="E20" i="4" s="1"/>
  <c r="F23" i="1"/>
  <c r="D20" i="4" s="1"/>
  <c r="J22" i="1"/>
  <c r="I22" i="1"/>
  <c r="G22" i="1"/>
  <c r="E19" i="4" s="1"/>
  <c r="F22" i="1"/>
  <c r="D19" i="4" s="1"/>
  <c r="J21" i="1"/>
  <c r="I21" i="1"/>
  <c r="G21" i="1"/>
  <c r="E18" i="4" s="1"/>
  <c r="F21" i="1"/>
  <c r="D18" i="4" s="1"/>
  <c r="J20" i="1"/>
  <c r="I20" i="1"/>
  <c r="G20" i="1"/>
  <c r="E17" i="4" s="1"/>
  <c r="F20" i="1"/>
  <c r="D17" i="4" s="1"/>
  <c r="J19" i="1"/>
  <c r="I19" i="1"/>
  <c r="G19" i="1"/>
  <c r="E16" i="4" s="1"/>
  <c r="F19" i="1"/>
  <c r="D16" i="4" s="1"/>
  <c r="J18" i="1"/>
  <c r="I18" i="1"/>
  <c r="G18" i="1"/>
  <c r="E15" i="4" s="1"/>
  <c r="F18" i="1"/>
  <c r="D15" i="4" s="1"/>
  <c r="J17" i="1"/>
  <c r="I17" i="1"/>
  <c r="G17" i="1"/>
  <c r="E14" i="4" s="1"/>
  <c r="F17" i="1"/>
  <c r="D14" i="4" s="1"/>
  <c r="J16" i="1"/>
  <c r="I16" i="1"/>
  <c r="G16" i="1"/>
  <c r="E13" i="4" s="1"/>
  <c r="F16" i="1"/>
  <c r="D13" i="4" s="1"/>
  <c r="J15" i="1"/>
  <c r="I15" i="1"/>
  <c r="G15" i="1"/>
  <c r="E12" i="4" s="1"/>
  <c r="F15" i="1"/>
  <c r="D12" i="4" s="1"/>
  <c r="J14" i="1"/>
  <c r="I14" i="1"/>
  <c r="G14" i="1"/>
  <c r="E11" i="4" s="1"/>
  <c r="F14" i="1"/>
  <c r="D11" i="4" s="1"/>
  <c r="J13" i="1"/>
  <c r="I13" i="1"/>
  <c r="G13" i="1"/>
  <c r="E10" i="4" s="1"/>
  <c r="F13" i="1"/>
  <c r="D10" i="4" s="1"/>
  <c r="J12" i="1"/>
  <c r="I12" i="1"/>
  <c r="G12" i="1"/>
  <c r="E9" i="4" s="1"/>
  <c r="F12" i="1"/>
  <c r="D9" i="4" s="1"/>
  <c r="J11" i="1"/>
  <c r="I11" i="1"/>
  <c r="G11" i="1"/>
  <c r="E8" i="4" s="1"/>
  <c r="F11" i="1"/>
  <c r="D8" i="4" s="1"/>
  <c r="H9" i="1"/>
  <c r="H8" i="1"/>
  <c r="D15" i="3" s="1"/>
  <c r="H7" i="1"/>
  <c r="D14" i="3" s="1"/>
  <c r="H6" i="1"/>
  <c r="D13" i="3" s="1"/>
  <c r="F5" i="1"/>
  <c r="A1" i="3" l="1"/>
  <c r="A2" i="7"/>
  <c r="A2" i="3"/>
  <c r="A1" i="7"/>
  <c r="E5" i="4"/>
  <c r="D15" i="7"/>
  <c r="E4" i="4"/>
  <c r="D14" i="7"/>
  <c r="E3" i="4"/>
  <c r="D13" i="7"/>
  <c r="D10" i="7"/>
  <c r="D1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Atsushi Seko</author>
  </authors>
  <commentList>
    <comment ref="I4" authorId="0" shapeId="0" xr:uid="{7EA47F35-7BAD-472D-A3AC-E18AF9B21F44}">
      <text>
        <r>
          <rPr>
            <sz val="11"/>
            <rFont val="ＭＳ Ｐゴシック"/>
            <family val="3"/>
            <charset val="128"/>
          </rPr>
          <t>作成日をyyyy/mm/ddで入力してください</t>
        </r>
      </text>
    </comment>
    <comment ref="I5" authorId="0" shapeId="0" xr:uid="{3FEA3251-50FB-488D-9DE4-4B48EE0AD3D3}">
      <text>
        <r>
          <rPr>
            <sz val="11"/>
            <rFont val="ＭＳ Ｐゴシック"/>
            <family val="3"/>
            <charset val="128"/>
          </rPr>
          <t>At参加種目を選択してください</t>
        </r>
      </text>
    </comment>
  </commentList>
</comments>
</file>

<file path=xl/sharedStrings.xml><?xml version="1.0" encoding="utf-8"?>
<sst xmlns="http://schemas.openxmlformats.org/spreadsheetml/2006/main" count="309" uniqueCount="205">
  <si>
    <t>大会名</t>
    <rPh sb="0" eb="3">
      <t>タイカイメイ</t>
    </rPh>
    <phoneticPr fontId="26"/>
  </si>
  <si>
    <t>第３回北海道６人制クラブバレーボール選手権大会</t>
    <rPh sb="0" eb="1">
      <t>ダイ</t>
    </rPh>
    <rPh sb="2" eb="3">
      <t>カイ</t>
    </rPh>
    <rPh sb="3" eb="6">
      <t>ホッカイドウ</t>
    </rPh>
    <rPh sb="7" eb="9">
      <t>ニンセイ</t>
    </rPh>
    <rPh sb="18" eb="23">
      <t>センシュケンタイカイ</t>
    </rPh>
    <phoneticPr fontId="26"/>
  </si>
  <si>
    <t>大会日程</t>
    <rPh sb="0" eb="4">
      <t>タイカイニッテイ</t>
    </rPh>
    <phoneticPr fontId="26"/>
  </si>
  <si>
    <t>９月２１日（土）～２２日（日）</t>
    <rPh sb="1" eb="2">
      <t>ガツ</t>
    </rPh>
    <rPh sb="4" eb="5">
      <t>ニチ</t>
    </rPh>
    <rPh sb="6" eb="7">
      <t>ツチ</t>
    </rPh>
    <rPh sb="11" eb="12">
      <t>ニチ</t>
    </rPh>
    <rPh sb="13" eb="14">
      <t>ニチ</t>
    </rPh>
    <phoneticPr fontId="26"/>
  </si>
  <si>
    <t>参加種目</t>
    <rPh sb="0" eb="4">
      <t>サンカシュモク</t>
    </rPh>
    <phoneticPr fontId="26"/>
  </si>
  <si>
    <t>6人制男子</t>
    <rPh sb="1" eb="5">
      <t>ニンセイダンシ</t>
    </rPh>
    <phoneticPr fontId="26"/>
  </si>
  <si>
    <t>6人制女子</t>
    <rPh sb="1" eb="5">
      <t>ニンセイジョシ</t>
    </rPh>
    <phoneticPr fontId="26"/>
  </si>
  <si>
    <t>9人制男子</t>
    <rPh sb="1" eb="5">
      <t>ニンセイダンシ</t>
    </rPh>
    <phoneticPr fontId="26"/>
  </si>
  <si>
    <t>9人制女子</t>
    <rPh sb="1" eb="5">
      <t>ニンセイジョシ</t>
    </rPh>
    <phoneticPr fontId="26"/>
  </si>
  <si>
    <t>大　会　参　加　申　し　込　み　用　紙</t>
  </si>
  <si>
    <t>作成日</t>
  </si>
  <si>
    <t>見本</t>
    <rPh sb="0" eb="2">
      <t>ミホン</t>
    </rPh>
    <phoneticPr fontId="26"/>
  </si>
  <si>
    <t>参加種目</t>
  </si>
  <si>
    <t>６人男子</t>
  </si>
  <si>
    <t>チーム名</t>
  </si>
  <si>
    <t>チーム名カナ</t>
    <rPh sb="3" eb="4">
      <t>メイ</t>
    </rPh>
    <phoneticPr fontId="26"/>
  </si>
  <si>
    <t>チームゼンニホンダンシ</t>
    <phoneticPr fontId="26"/>
  </si>
  <si>
    <t>代表者名</t>
  </si>
  <si>
    <t>代表者名カナ</t>
    <rPh sb="0" eb="4">
      <t>ダイヒョウシャメイ</t>
    </rPh>
    <phoneticPr fontId="26"/>
  </si>
  <si>
    <t>松平康隆</t>
    <phoneticPr fontId="26"/>
  </si>
  <si>
    <t>マツダイラヤスタカ</t>
    <phoneticPr fontId="26"/>
  </si>
  <si>
    <t>代表者電話番号</t>
    <rPh sb="0" eb="3">
      <t>ダイヒョウシャ</t>
    </rPh>
    <rPh sb="3" eb="5">
      <t>デンワ</t>
    </rPh>
    <rPh sb="5" eb="7">
      <t>バンゴウ</t>
    </rPh>
    <phoneticPr fontId="26"/>
  </si>
  <si>
    <t>代表者メール</t>
    <rPh sb="0" eb="3">
      <t>ダイヒョウシャ</t>
    </rPh>
    <phoneticPr fontId="26"/>
  </si>
  <si>
    <t>090-1111-1111</t>
    <phoneticPr fontId="26"/>
  </si>
  <si>
    <t>abcdefg@hijk.lmn</t>
    <phoneticPr fontId="26"/>
  </si>
  <si>
    <t>代表者住所</t>
    <rPh sb="0" eb="5">
      <t>ダイヒョウシャジュウショ</t>
    </rPh>
    <phoneticPr fontId="26"/>
  </si>
  <si>
    <t>役割／背番号</t>
    <rPh sb="0" eb="2">
      <t>ヤクワリ</t>
    </rPh>
    <rPh sb="3" eb="6">
      <t>セバンゴウ</t>
    </rPh>
    <phoneticPr fontId="26"/>
  </si>
  <si>
    <t>氏名（姓）</t>
    <rPh sb="3" eb="4">
      <t>セイ</t>
    </rPh>
    <phoneticPr fontId="26"/>
  </si>
  <si>
    <t>氏名（名）</t>
    <rPh sb="0" eb="2">
      <t>シメイ</t>
    </rPh>
    <rPh sb="3" eb="4">
      <t>メイ</t>
    </rPh>
    <phoneticPr fontId="26"/>
  </si>
  <si>
    <t>年齢</t>
    <rPh sb="0" eb="2">
      <t>ネンレイ</t>
    </rPh>
    <phoneticPr fontId="26"/>
  </si>
  <si>
    <t>身長(cm)</t>
    <rPh sb="0" eb="2">
      <t>シンチョウ</t>
    </rPh>
    <phoneticPr fontId="26"/>
  </si>
  <si>
    <t>勤務先</t>
    <phoneticPr fontId="26"/>
  </si>
  <si>
    <t>監　督</t>
  </si>
  <si>
    <t>小山</t>
    <rPh sb="0" eb="2">
      <t>コヤマ</t>
    </rPh>
    <phoneticPr fontId="26"/>
  </si>
  <si>
    <t>勉</t>
    <rPh sb="0" eb="1">
      <t>ツトム</t>
    </rPh>
    <phoneticPr fontId="26"/>
  </si>
  <si>
    <t>コーチ</t>
  </si>
  <si>
    <t>御嶽</t>
    <rPh sb="0" eb="2">
      <t>ミタケ</t>
    </rPh>
    <phoneticPr fontId="26"/>
  </si>
  <si>
    <t>和也</t>
    <rPh sb="0" eb="2">
      <t>カズヤ</t>
    </rPh>
    <phoneticPr fontId="26"/>
  </si>
  <si>
    <t>マネージャー</t>
    <phoneticPr fontId="26"/>
  </si>
  <si>
    <t>選手名簿</t>
    <rPh sb="0" eb="4">
      <t>センシュメイボ</t>
    </rPh>
    <phoneticPr fontId="26"/>
  </si>
  <si>
    <t>主将</t>
    <rPh sb="0" eb="2">
      <t>シュショウ</t>
    </rPh>
    <phoneticPr fontId="26"/>
  </si>
  <si>
    <t>公雄</t>
  </si>
  <si>
    <t>富士フィルム</t>
    <rPh sb="0" eb="2">
      <t>フジ</t>
    </rPh>
    <phoneticPr fontId="26"/>
  </si>
  <si>
    <t>裕治</t>
  </si>
  <si>
    <t>新日鉄</t>
    <rPh sb="0" eb="3">
      <t>シンニッテツ</t>
    </rPh>
    <phoneticPr fontId="26"/>
  </si>
  <si>
    <t>日本たばこ産業</t>
    <rPh sb="0" eb="2">
      <t>ニホン</t>
    </rPh>
    <rPh sb="5" eb="7">
      <t>サンギョウ</t>
    </rPh>
    <phoneticPr fontId="26"/>
  </si>
  <si>
    <t>役割</t>
    <rPh sb="0" eb="2">
      <t>ヤクワリ</t>
    </rPh>
    <phoneticPr fontId="26"/>
  </si>
  <si>
    <t>背番号</t>
    <rPh sb="0" eb="3">
      <t>セバンゴウ</t>
    </rPh>
    <phoneticPr fontId="26"/>
  </si>
  <si>
    <t>勤務先</t>
  </si>
  <si>
    <t>マネージャー</t>
  </si>
  <si>
    <t>選手（主将）</t>
    <rPh sb="0" eb="2">
      <t>センシュ</t>
    </rPh>
    <rPh sb="3" eb="5">
      <t>シュショウ</t>
    </rPh>
    <phoneticPr fontId="26"/>
  </si>
  <si>
    <t>選手（2）</t>
    <rPh sb="0" eb="2">
      <t>センシュ</t>
    </rPh>
    <phoneticPr fontId="26"/>
  </si>
  <si>
    <t>選手（3）</t>
    <rPh sb="0" eb="2">
      <t>センシュ</t>
    </rPh>
    <phoneticPr fontId="26"/>
  </si>
  <si>
    <t>選手（4）</t>
    <rPh sb="0" eb="2">
      <t>センシュ</t>
    </rPh>
    <phoneticPr fontId="26"/>
  </si>
  <si>
    <t>選手（5）</t>
    <rPh sb="0" eb="2">
      <t>センシュ</t>
    </rPh>
    <phoneticPr fontId="26"/>
  </si>
  <si>
    <t>選手（6）</t>
    <rPh sb="0" eb="2">
      <t>センシュ</t>
    </rPh>
    <phoneticPr fontId="26"/>
  </si>
  <si>
    <t>選手（7）</t>
    <rPh sb="0" eb="2">
      <t>センシュ</t>
    </rPh>
    <phoneticPr fontId="26"/>
  </si>
  <si>
    <t>選手（8）</t>
    <rPh sb="0" eb="2">
      <t>センシュ</t>
    </rPh>
    <phoneticPr fontId="26"/>
  </si>
  <si>
    <t>選手（9）</t>
    <rPh sb="0" eb="2">
      <t>センシュ</t>
    </rPh>
    <phoneticPr fontId="26"/>
  </si>
  <si>
    <t>選手（10）</t>
    <rPh sb="0" eb="2">
      <t>センシュ</t>
    </rPh>
    <phoneticPr fontId="26"/>
  </si>
  <si>
    <t>選手（11）</t>
    <rPh sb="0" eb="2">
      <t>センシュ</t>
    </rPh>
    <phoneticPr fontId="26"/>
  </si>
  <si>
    <t>選手（12）</t>
    <rPh sb="0" eb="2">
      <t>センシュ</t>
    </rPh>
    <phoneticPr fontId="26"/>
  </si>
  <si>
    <t>選手（13）</t>
    <rPh sb="0" eb="2">
      <t>センシュ</t>
    </rPh>
    <phoneticPr fontId="26"/>
  </si>
  <si>
    <t>選手（14）</t>
    <rPh sb="0" eb="2">
      <t>センシュ</t>
    </rPh>
    <phoneticPr fontId="26"/>
  </si>
  <si>
    <t>選手（15）</t>
    <rPh sb="0" eb="2">
      <t>センシュ</t>
    </rPh>
    <phoneticPr fontId="26"/>
  </si>
  <si>
    <t>選手（16）</t>
    <rPh sb="0" eb="2">
      <t>センシュ</t>
    </rPh>
    <phoneticPr fontId="26"/>
  </si>
  <si>
    <t>選手（17）</t>
    <rPh sb="0" eb="2">
      <t>センシュ</t>
    </rPh>
    <phoneticPr fontId="26"/>
  </si>
  <si>
    <t>選手（18）</t>
    <rPh sb="0" eb="2">
      <t>センシュ</t>
    </rPh>
    <phoneticPr fontId="26"/>
  </si>
  <si>
    <t>６・９併用</t>
  </si>
  <si>
    <t>プログラム掲載用</t>
  </si>
  <si>
    <t>選　手　名　簿</t>
  </si>
  <si>
    <t>H.C.V.A</t>
  </si>
  <si>
    <t>　チ　ー　ム　名　</t>
  </si>
  <si>
    <t>&lt;---計算式有り</t>
  </si>
  <si>
    <t>監督</t>
  </si>
  <si>
    <t>主将</t>
  </si>
  <si>
    <t>競技者番号</t>
  </si>
  <si>
    <t>氏名</t>
  </si>
  <si>
    <t>年令</t>
  </si>
  <si>
    <t>身長</t>
  </si>
  <si>
    <t>右の選手名簿を写真製版してプロをつくりますので，黒字で正確にご記入下さい。
別紙大会申込み用紙と一緒に，大会事務局にご送付下さい。</t>
  </si>
  <si>
    <t>種目</t>
  </si>
  <si>
    <t>６男</t>
  </si>
  <si>
    <t>６女</t>
  </si>
  <si>
    <t>チームスタッフ変更届</t>
  </si>
  <si>
    <t>（</t>
  </si>
  <si>
    <t>６人女子</t>
  </si>
  <si>
    <t>）</t>
  </si>
  <si>
    <t>チームスタッフ変更（　有　・　無　）　背番号変更（　有　・　無　）</t>
  </si>
  <si>
    <t>チーム</t>
  </si>
  <si>
    <t>記載者</t>
  </si>
  <si>
    <t>旧</t>
  </si>
  <si>
    <t>新</t>
  </si>
  <si>
    <t>背番号</t>
  </si>
  <si>
    <t>選手名</t>
  </si>
  <si>
    <t>メンバーの変更はできません！</t>
  </si>
  <si>
    <t>〔備考〕変更有りの場合はチームスタッフ全員を記入してください。</t>
  </si>
  <si>
    <t>変更</t>
  </si>
  <si>
    <r>
      <rPr>
        <sz val="24"/>
        <color rgb="FFFF0000"/>
        <rFont val="UD デジタル 教科書体 NK-B"/>
        <charset val="128"/>
      </rPr>
      <t>メンバーの変更はできません！</t>
    </r>
    <r>
      <rPr>
        <sz val="24"/>
        <rFont val="UD デジタル 教科書体 NK-B"/>
        <charset val="128"/>
      </rPr>
      <t xml:space="preserve">
背番号の変更は、変更欄に新しい番号を記入してください</t>
    </r>
  </si>
  <si>
    <t>番号</t>
  </si>
  <si>
    <t>①</t>
  </si>
  <si>
    <t>②</t>
  </si>
  <si>
    <t>③</t>
  </si>
  <si>
    <t>④</t>
  </si>
  <si>
    <t>⑤</t>
  </si>
  <si>
    <t>⑥</t>
  </si>
  <si>
    <t>⑦</t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</si>
  <si>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</si>
  <si>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</si>
  <si>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</si>
  <si>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</si>
  <si>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</si>
  <si>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</si>
  <si>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</si>
  <si>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</si>
  <si>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</si>
  <si>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</si>
  <si>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</si>
  <si>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</si>
  <si>
    <t>⑳</t>
  </si>
  <si>
    <t>㉑</t>
  </si>
  <si>
    <t>㉒</t>
  </si>
  <si>
    <t>㉓</t>
  </si>
  <si>
    <t>㉔</t>
  </si>
  <si>
    <t>㉕</t>
  </si>
  <si>
    <t>㉖</t>
  </si>
  <si>
    <t>㉗</t>
  </si>
  <si>
    <t>㉘</t>
  </si>
  <si>
    <t>㉙</t>
  </si>
  <si>
    <t>㉚</t>
  </si>
  <si>
    <t>㉛</t>
  </si>
  <si>
    <t>㉜</t>
  </si>
  <si>
    <t>㉝</t>
  </si>
  <si>
    <t>㉞</t>
  </si>
  <si>
    <t>㉟</t>
  </si>
  <si>
    <t>㊱</t>
  </si>
  <si>
    <t>㊲</t>
  </si>
  <si>
    <t>㊳</t>
  </si>
  <si>
    <t>㊴</t>
  </si>
  <si>
    <t>㊵</t>
  </si>
  <si>
    <t>㊶</t>
  </si>
  <si>
    <t>㊷</t>
  </si>
  <si>
    <t>㊸</t>
  </si>
  <si>
    <t>㊹</t>
  </si>
  <si>
    <t>㊺</t>
  </si>
  <si>
    <t>㊻</t>
  </si>
  <si>
    <t>㊼</t>
  </si>
  <si>
    <t>㊽</t>
  </si>
  <si>
    <t>㊾</t>
  </si>
  <si>
    <t>㊿</t>
  </si>
  <si>
    <t>姓（カナ）</t>
    <rPh sb="0" eb="1">
      <t>セイ</t>
    </rPh>
    <phoneticPr fontId="26"/>
  </si>
  <si>
    <t>名（カナ）</t>
    <rPh sb="0" eb="1">
      <t>メイ</t>
    </rPh>
    <phoneticPr fontId="26"/>
  </si>
  <si>
    <t>杉本</t>
  </si>
  <si>
    <t>笠間</t>
  </si>
  <si>
    <t>岩島</t>
  </si>
  <si>
    <t>章博</t>
  </si>
  <si>
    <t>熊田</t>
  </si>
  <si>
    <t>康則</t>
  </si>
  <si>
    <t>三橋</t>
  </si>
  <si>
    <t>栄三郎</t>
  </si>
  <si>
    <t>眞鍋</t>
  </si>
  <si>
    <t>政義</t>
  </si>
  <si>
    <t>米山</t>
  </si>
  <si>
    <t>一朋</t>
  </si>
  <si>
    <t>蔭山</t>
  </si>
  <si>
    <t>弘道</t>
  </si>
  <si>
    <t>原</t>
  </si>
  <si>
    <t>秀治</t>
  </si>
  <si>
    <t>井上</t>
  </si>
  <si>
    <t>謙</t>
  </si>
  <si>
    <t>海藤</t>
  </si>
  <si>
    <t>正樹</t>
  </si>
  <si>
    <t>川合</t>
  </si>
  <si>
    <t>俊一</t>
  </si>
  <si>
    <t>NKK</t>
  </si>
  <si>
    <t>スギモト</t>
    <phoneticPr fontId="26"/>
  </si>
  <si>
    <t>キミオ</t>
    <phoneticPr fontId="26"/>
  </si>
  <si>
    <t>カサマ</t>
    <phoneticPr fontId="26"/>
  </si>
  <si>
    <t>ユウジ</t>
    <phoneticPr fontId="26"/>
  </si>
  <si>
    <t>イワシマ</t>
    <phoneticPr fontId="26"/>
  </si>
  <si>
    <t>アキヒロ</t>
    <phoneticPr fontId="26"/>
  </si>
  <si>
    <t>クマダ</t>
    <phoneticPr fontId="26"/>
  </si>
  <si>
    <t>ヤスノリ</t>
    <phoneticPr fontId="26"/>
  </si>
  <si>
    <t>ミツハシ</t>
    <phoneticPr fontId="26"/>
  </si>
  <si>
    <t>エイザブロウ</t>
    <phoneticPr fontId="26"/>
  </si>
  <si>
    <t>マナベ</t>
    <phoneticPr fontId="26"/>
  </si>
  <si>
    <t>マサヨシ</t>
    <phoneticPr fontId="26"/>
  </si>
  <si>
    <t>カズトモ</t>
    <phoneticPr fontId="26"/>
  </si>
  <si>
    <t>ヨネヤマ</t>
    <phoneticPr fontId="26"/>
  </si>
  <si>
    <t>ヒロミチ</t>
    <phoneticPr fontId="26"/>
  </si>
  <si>
    <t>カゲヤマ</t>
    <phoneticPr fontId="26"/>
  </si>
  <si>
    <t>ハラ</t>
    <phoneticPr fontId="26"/>
  </si>
  <si>
    <t>ヒデハル</t>
    <phoneticPr fontId="26"/>
  </si>
  <si>
    <t>ケン</t>
    <phoneticPr fontId="26"/>
  </si>
  <si>
    <t>イノウエ</t>
    <phoneticPr fontId="26"/>
  </si>
  <si>
    <t>カイトウ</t>
    <phoneticPr fontId="26"/>
  </si>
  <si>
    <t>マサキ</t>
    <phoneticPr fontId="26"/>
  </si>
  <si>
    <t>シュンイチ</t>
    <phoneticPr fontId="26"/>
  </si>
  <si>
    <t>カワイ</t>
    <phoneticPr fontId="26"/>
  </si>
  <si>
    <t>コヤマ</t>
    <phoneticPr fontId="26"/>
  </si>
  <si>
    <t>ツトム</t>
    <phoneticPr fontId="26"/>
  </si>
  <si>
    <t>ミタケ</t>
    <phoneticPr fontId="26"/>
  </si>
  <si>
    <t>カズヤ</t>
    <phoneticPr fontId="26"/>
  </si>
  <si>
    <t>チーム全日本男子</t>
    <phoneticPr fontId="26"/>
  </si>
  <si>
    <t>東京都渋谷区千駄ヶ谷1丁目30-8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</si>
</sst>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General;;\-"/>
    <numFmt numFmtId="178" formatCode="yyyy&quot;年&quot;m&quot;月&quot;d&quot;日&quot;;@"/>
  </numFmts>
  <fonts count="36" x14ac:knownFonts="1">
    <font>
      <sz val="11"/>
      <name val="ＭＳ Ｐゴシック"/>
      <charset val="128"/>
    </font>
    <font>
      <sz val="16"/>
      <name val="ＭＳ Ｐゴシック"/>
      <family val="3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sz val="12"/>
      <name val="Meiryo UI"/>
      <family val="3"/>
      <charset val="128"/>
    </font>
    <font>
      <sz val="24"/>
      <name val="Meiryo UI"/>
      <family val="3"/>
      <charset val="128"/>
    </font>
    <font>
      <u/>
      <sz val="12"/>
      <name val="Meiryo UI"/>
      <family val="3"/>
      <charset val="128"/>
    </font>
    <font>
      <u/>
      <sz val="14"/>
      <name val="Meiryo UI"/>
      <family val="3"/>
      <charset val="128"/>
    </font>
    <font>
      <sz val="14"/>
      <name val="Meiryo UI"/>
      <family val="3"/>
      <charset val="128"/>
    </font>
    <font>
      <sz val="10.5"/>
      <name val="Meiryo UI"/>
      <family val="3"/>
      <charset val="128"/>
    </font>
    <font>
      <sz val="24"/>
      <name val="UD デジタル 教科書体 NK-B"/>
      <charset val="128"/>
    </font>
    <font>
      <sz val="11"/>
      <color indexed="9"/>
      <name val="Meiryo UI"/>
      <family val="3"/>
      <charset val="128"/>
    </font>
    <font>
      <sz val="24"/>
      <color rgb="FFFF0000"/>
      <name val="UD デジタル 教科書体 NK-B"/>
      <charset val="128"/>
    </font>
    <font>
      <sz val="12"/>
      <color rgb="FFFF0000"/>
      <name val="Meiryo UI"/>
      <family val="3"/>
      <charset val="128"/>
    </font>
    <font>
      <sz val="11"/>
      <name val="Yu Gothic UI"/>
      <family val="3"/>
      <charset val="128"/>
    </font>
    <font>
      <sz val="24"/>
      <name val="Yu Gothic UI"/>
      <family val="3"/>
      <charset val="128"/>
    </font>
    <font>
      <sz val="18"/>
      <name val="Yu Gothic UI"/>
      <family val="3"/>
      <charset val="128"/>
    </font>
    <font>
      <sz val="12"/>
      <name val="Yu Gothic UI"/>
      <family val="3"/>
      <charset val="128"/>
    </font>
    <font>
      <u/>
      <sz val="12"/>
      <name val="Yu Gothic UI"/>
      <family val="3"/>
      <charset val="128"/>
    </font>
    <font>
      <sz val="20"/>
      <name val="Yu Gothic UI"/>
      <family val="3"/>
      <charset val="128"/>
    </font>
    <font>
      <sz val="9"/>
      <name val="Yu Gothic UI"/>
      <family val="3"/>
      <charset val="128"/>
    </font>
    <font>
      <sz val="28"/>
      <name val="Yu Gothic UI"/>
      <family val="3"/>
      <charset val="128"/>
    </font>
    <font>
      <sz val="14"/>
      <name val="Yu Gothic UI"/>
      <family val="3"/>
      <charset val="128"/>
    </font>
    <font>
      <b/>
      <sz val="24"/>
      <name val="Yu Gothic UI"/>
      <family val="3"/>
      <charset val="128"/>
    </font>
    <font>
      <sz val="8"/>
      <name val="Yu Gothic UI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b/>
      <sz val="14"/>
      <name val="BIZ UDゴシック"/>
      <family val="3"/>
      <charset val="128"/>
    </font>
    <font>
      <b/>
      <u/>
      <sz val="18"/>
      <name val="BIZ UDゴシック"/>
      <family val="3"/>
      <charset val="128"/>
    </font>
    <font>
      <sz val="12"/>
      <color theme="2" tint="-0.249977111117893"/>
      <name val="BIZ UDゴシック"/>
      <family val="3"/>
      <charset val="128"/>
    </font>
    <font>
      <sz val="14"/>
      <name val="BIZ UD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24"/>
      <color rgb="FFFF0000"/>
      <name val="BIZ UDゴシック"/>
      <family val="3"/>
      <charset val="128"/>
    </font>
    <font>
      <sz val="10"/>
      <name val="BIZ UD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0" fontId="25" fillId="0" borderId="0"/>
    <xf numFmtId="0" fontId="33" fillId="0" borderId="0" applyNumberFormat="0" applyFill="0" applyBorder="0" applyAlignment="0" applyProtection="0"/>
  </cellStyleXfs>
  <cellXfs count="219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distributed"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distributed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distributed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distributed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Continuous" vertical="center" shrinkToFit="1"/>
    </xf>
    <xf numFmtId="0" fontId="4" fillId="0" borderId="0" xfId="1" applyFont="1" applyAlignment="1">
      <alignment horizontal="centerContinuous" vertical="center" shrinkToFit="1"/>
    </xf>
    <xf numFmtId="0" fontId="2" fillId="0" borderId="0" xfId="1" applyFont="1" applyAlignment="1">
      <alignment horizontal="centerContinuous" vertical="center" shrinkToFit="1"/>
    </xf>
    <xf numFmtId="0" fontId="3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2" fillId="0" borderId="0" xfId="1" applyFont="1" applyAlignment="1">
      <alignment horizontal="centerContinuous" vertical="center"/>
    </xf>
    <xf numFmtId="0" fontId="6" fillId="0" borderId="0" xfId="1" applyFont="1" applyAlignment="1">
      <alignment horizontal="justify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Continuous" vertical="center"/>
    </xf>
    <xf numFmtId="0" fontId="7" fillId="0" borderId="0" xfId="1" applyFont="1" applyAlignment="1">
      <alignment horizontal="justify" vertical="center"/>
    </xf>
    <xf numFmtId="0" fontId="8" fillId="0" borderId="12" xfId="1" applyFont="1" applyBorder="1" applyAlignment="1">
      <alignment horizontal="justify" vertical="center"/>
    </xf>
    <xf numFmtId="0" fontId="2" fillId="0" borderId="12" xfId="1" applyFont="1" applyBorder="1" applyAlignment="1">
      <alignment vertical="center"/>
    </xf>
    <xf numFmtId="0" fontId="9" fillId="0" borderId="0" xfId="1" applyFont="1" applyAlignment="1">
      <alignment horizontal="justify" vertical="center"/>
    </xf>
    <xf numFmtId="0" fontId="4" fillId="0" borderId="16" xfId="1" applyFont="1" applyBorder="1" applyAlignment="1">
      <alignment horizontal="centerContinuous" vertical="center" wrapText="1"/>
    </xf>
    <xf numFmtId="0" fontId="4" fillId="0" borderId="17" xfId="1" applyFont="1" applyBorder="1" applyAlignment="1">
      <alignment horizontal="centerContinuous" vertical="center" wrapText="1"/>
    </xf>
    <xf numFmtId="0" fontId="4" fillId="0" borderId="16" xfId="1" applyFont="1" applyBorder="1" applyAlignment="1">
      <alignment horizontal="distributed" vertical="center" wrapText="1"/>
    </xf>
    <xf numFmtId="0" fontId="4" fillId="0" borderId="4" xfId="1" applyFont="1" applyBorder="1" applyAlignment="1">
      <alignment horizontal="distributed" vertical="center" wrapText="1"/>
    </xf>
    <xf numFmtId="0" fontId="4" fillId="0" borderId="13" xfId="1" applyFont="1" applyBorder="1" applyAlignment="1">
      <alignment horizontal="centerContinuous" vertical="center"/>
    </xf>
    <xf numFmtId="0" fontId="4" fillId="0" borderId="15" xfId="1" applyFont="1" applyBorder="1" applyAlignment="1">
      <alignment horizontal="centerContinuous" vertical="center"/>
    </xf>
    <xf numFmtId="0" fontId="4" fillId="0" borderId="13" xfId="1" applyFont="1" applyBorder="1" applyAlignment="1">
      <alignment horizontal="distributed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5" borderId="25" xfId="1" applyFont="1" applyFill="1" applyBorder="1" applyAlignment="1">
      <alignment vertical="center" wrapText="1"/>
    </xf>
    <xf numFmtId="0" fontId="3" fillId="0" borderId="28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Continuous"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4" fillId="0" borderId="6" xfId="0" applyFont="1" applyBorder="1" applyAlignment="1">
      <alignment vertical="center"/>
    </xf>
    <xf numFmtId="0" fontId="14" fillId="0" borderId="35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15" fillId="0" borderId="29" xfId="0" applyFont="1" applyBorder="1" applyAlignment="1">
      <alignment horizontal="centerContinuous" vertical="center"/>
    </xf>
    <xf numFmtId="0" fontId="14" fillId="0" borderId="30" xfId="0" applyFont="1" applyBorder="1" applyAlignment="1">
      <alignment horizontal="centerContinuous" vertical="center"/>
    </xf>
    <xf numFmtId="0" fontId="15" fillId="0" borderId="16" xfId="0" applyFont="1" applyBorder="1" applyAlignment="1">
      <alignment horizontal="justify" vertical="center"/>
    </xf>
    <xf numFmtId="0" fontId="14" fillId="0" borderId="12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5" fillId="0" borderId="0" xfId="0" applyFont="1" applyAlignment="1">
      <alignment horizontal="justify" vertical="center"/>
    </xf>
    <xf numFmtId="0" fontId="20" fillId="0" borderId="2" xfId="0" applyFont="1" applyBorder="1" applyAlignment="1">
      <alignment horizontal="center" vertical="center" shrinkToFit="1"/>
    </xf>
    <xf numFmtId="0" fontId="16" fillId="0" borderId="28" xfId="0" applyFont="1" applyBorder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16" fillId="0" borderId="4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4" fillId="0" borderId="0" xfId="0" applyFont="1" applyAlignment="1">
      <alignment horizontal="justify" vertical="center"/>
    </xf>
    <xf numFmtId="0" fontId="16" fillId="0" borderId="17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30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" vertical="center"/>
    </xf>
    <xf numFmtId="0" fontId="28" fillId="0" borderId="40" xfId="0" applyFont="1" applyBorder="1" applyAlignment="1" applyProtection="1">
      <alignment horizontal="center" vertical="center" shrinkToFit="1"/>
      <protection locked="0"/>
    </xf>
    <xf numFmtId="0" fontId="32" fillId="0" borderId="0" xfId="0" applyFont="1" applyAlignment="1">
      <alignment vertical="center"/>
    </xf>
    <xf numFmtId="0" fontId="27" fillId="0" borderId="0" xfId="0" applyFont="1"/>
    <xf numFmtId="0" fontId="27" fillId="0" borderId="40" xfId="0" applyFont="1" applyBorder="1"/>
    <xf numFmtId="0" fontId="27" fillId="0" borderId="20" xfId="0" applyFont="1" applyBorder="1"/>
    <xf numFmtId="0" fontId="27" fillId="0" borderId="4" xfId="0" applyFont="1" applyBorder="1"/>
    <xf numFmtId="0" fontId="27" fillId="6" borderId="17" xfId="0" applyFont="1" applyFill="1" applyBorder="1"/>
    <xf numFmtId="0" fontId="27" fillId="6" borderId="28" xfId="0" applyFont="1" applyFill="1" applyBorder="1"/>
    <xf numFmtId="0" fontId="27" fillId="6" borderId="16" xfId="0" applyFont="1" applyFill="1" applyBorder="1"/>
    <xf numFmtId="0" fontId="27" fillId="0" borderId="1" xfId="0" applyFont="1" applyBorder="1"/>
    <xf numFmtId="0" fontId="27" fillId="0" borderId="6" xfId="0" applyFont="1" applyBorder="1"/>
    <xf numFmtId="178" fontId="27" fillId="6" borderId="28" xfId="0" applyNumberFormat="1" applyFont="1" applyFill="1" applyBorder="1"/>
    <xf numFmtId="178" fontId="27" fillId="0" borderId="40" xfId="0" applyNumberFormat="1" applyFont="1" applyBorder="1"/>
    <xf numFmtId="178" fontId="27" fillId="0" borderId="0" xfId="0" applyNumberFormat="1" applyFont="1"/>
    <xf numFmtId="0" fontId="17" fillId="0" borderId="15" xfId="0" applyFont="1" applyBorder="1" applyAlignment="1">
      <alignment horizontal="distributed" vertical="center" wrapText="1"/>
    </xf>
    <xf numFmtId="0" fontId="28" fillId="8" borderId="0" xfId="0" applyFont="1" applyFill="1" applyAlignment="1">
      <alignment vertical="center"/>
    </xf>
    <xf numFmtId="0" fontId="31" fillId="8" borderId="0" xfId="0" applyFont="1" applyFill="1" applyAlignment="1">
      <alignment vertical="center"/>
    </xf>
    <xf numFmtId="0" fontId="35" fillId="0" borderId="0" xfId="0" applyFont="1" applyAlignment="1">
      <alignment vertical="center"/>
    </xf>
    <xf numFmtId="0" fontId="28" fillId="0" borderId="40" xfId="0" applyFont="1" applyBorder="1" applyAlignment="1" applyProtection="1">
      <alignment horizontal="left" vertical="center" shrinkToFit="1"/>
      <protection locked="0"/>
    </xf>
    <xf numFmtId="0" fontId="28" fillId="0" borderId="40" xfId="0" applyFont="1" applyBorder="1" applyAlignment="1" applyProtection="1">
      <alignment vertical="center" shrinkToFit="1"/>
      <protection locked="0"/>
    </xf>
    <xf numFmtId="0" fontId="35" fillId="9" borderId="40" xfId="0" applyFont="1" applyFill="1" applyBorder="1" applyAlignment="1">
      <alignment vertical="center"/>
    </xf>
    <xf numFmtId="0" fontId="28" fillId="0" borderId="29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shrinkToFit="1"/>
    </xf>
    <xf numFmtId="0" fontId="35" fillId="9" borderId="47" xfId="0" applyFont="1" applyFill="1" applyBorder="1" applyAlignment="1">
      <alignment vertical="center"/>
    </xf>
    <xf numFmtId="0" fontId="28" fillId="0" borderId="52" xfId="0" applyFont="1" applyBorder="1" applyAlignment="1" applyProtection="1">
      <alignment horizontal="left" vertical="center" shrinkToFit="1"/>
      <protection locked="0"/>
    </xf>
    <xf numFmtId="176" fontId="28" fillId="0" borderId="48" xfId="0" applyNumberFormat="1" applyFont="1" applyBorder="1" applyAlignment="1" applyProtection="1">
      <alignment horizontal="center" vertical="center" shrinkToFit="1"/>
      <protection locked="0"/>
    </xf>
    <xf numFmtId="0" fontId="28" fillId="0" borderId="53" xfId="0" applyFont="1" applyBorder="1" applyAlignment="1" applyProtection="1">
      <alignment horizontal="center" vertical="center"/>
      <protection locked="0"/>
    </xf>
    <xf numFmtId="0" fontId="35" fillId="9" borderId="47" xfId="0" applyFont="1" applyFill="1" applyBorder="1" applyAlignment="1">
      <alignment horizontal="center" vertical="center" shrinkToFit="1"/>
    </xf>
    <xf numFmtId="0" fontId="35" fillId="9" borderId="48" xfId="0" applyFont="1" applyFill="1" applyBorder="1" applyAlignment="1">
      <alignment horizontal="center" vertical="center" shrinkToFit="1"/>
    </xf>
    <xf numFmtId="0" fontId="35" fillId="8" borderId="60" xfId="0" applyFont="1" applyFill="1" applyBorder="1" applyAlignment="1">
      <alignment horizontal="center" vertical="center" wrapText="1"/>
    </xf>
    <xf numFmtId="0" fontId="28" fillId="0" borderId="50" xfId="0" applyFont="1" applyBorder="1" applyAlignment="1" applyProtection="1">
      <alignment horizontal="left" vertical="center" indent="1" shrinkToFit="1"/>
      <protection locked="0"/>
    </xf>
    <xf numFmtId="0" fontId="35" fillId="8" borderId="61" xfId="0" applyFont="1" applyFill="1" applyBorder="1" applyAlignment="1">
      <alignment horizontal="center" vertical="center" wrapText="1"/>
    </xf>
    <xf numFmtId="0" fontId="28" fillId="0" borderId="52" xfId="0" applyFont="1" applyBorder="1" applyAlignment="1" applyProtection="1">
      <alignment horizontal="center" vertical="center" shrinkToFit="1"/>
      <protection locked="0"/>
    </xf>
    <xf numFmtId="0" fontId="28" fillId="0" borderId="52" xfId="0" applyFont="1" applyBorder="1" applyAlignment="1" applyProtection="1">
      <alignment vertical="center" shrinkToFit="1"/>
      <protection locked="0"/>
    </xf>
    <xf numFmtId="0" fontId="28" fillId="0" borderId="53" xfId="0" applyFont="1" applyBorder="1" applyAlignment="1" applyProtection="1">
      <alignment horizontal="left" vertical="center" indent="1" shrinkToFit="1"/>
      <protection locked="0"/>
    </xf>
    <xf numFmtId="176" fontId="28" fillId="8" borderId="48" xfId="0" applyNumberFormat="1" applyFont="1" applyFill="1" applyBorder="1" applyAlignment="1">
      <alignment horizontal="center" vertical="center" shrinkToFit="1"/>
    </xf>
    <xf numFmtId="0" fontId="28" fillId="8" borderId="53" xfId="0" applyFont="1" applyFill="1" applyBorder="1" applyAlignment="1">
      <alignment horizontal="center" vertical="center"/>
    </xf>
    <xf numFmtId="0" fontId="35" fillId="9" borderId="49" xfId="0" applyFont="1" applyFill="1" applyBorder="1" applyAlignment="1">
      <alignment horizontal="center" vertical="center" wrapText="1"/>
    </xf>
    <xf numFmtId="0" fontId="35" fillId="9" borderId="40" xfId="0" applyFont="1" applyFill="1" applyBorder="1" applyAlignment="1">
      <alignment horizontal="center" vertical="center" wrapText="1"/>
    </xf>
    <xf numFmtId="0" fontId="28" fillId="9" borderId="44" xfId="0" applyFont="1" applyFill="1" applyBorder="1" applyAlignment="1">
      <alignment horizontal="center" vertical="center" shrinkToFit="1"/>
    </xf>
    <xf numFmtId="0" fontId="28" fillId="9" borderId="58" xfId="0" applyFont="1" applyFill="1" applyBorder="1" applyAlignment="1">
      <alignment horizontal="center" vertical="center" shrinkToFit="1"/>
    </xf>
    <xf numFmtId="0" fontId="35" fillId="9" borderId="49" xfId="0" applyFont="1" applyFill="1" applyBorder="1" applyAlignment="1">
      <alignment horizontal="center" vertical="center"/>
    </xf>
    <xf numFmtId="0" fontId="35" fillId="9" borderId="40" xfId="0" applyFont="1" applyFill="1" applyBorder="1" applyAlignment="1">
      <alignment horizontal="center" vertical="center"/>
    </xf>
    <xf numFmtId="0" fontId="28" fillId="9" borderId="28" xfId="0" applyFont="1" applyFill="1" applyBorder="1" applyAlignment="1">
      <alignment horizontal="center" vertical="center" shrinkToFit="1"/>
    </xf>
    <xf numFmtId="0" fontId="28" fillId="9" borderId="59" xfId="0" applyFont="1" applyFill="1" applyBorder="1" applyAlignment="1">
      <alignment horizontal="center" vertical="center" shrinkToFit="1"/>
    </xf>
    <xf numFmtId="0" fontId="35" fillId="7" borderId="18" xfId="0" applyFont="1" applyFill="1" applyBorder="1" applyAlignment="1">
      <alignment horizontal="center" vertical="center" wrapText="1"/>
    </xf>
    <xf numFmtId="0" fontId="35" fillId="7" borderId="12" xfId="0" applyFont="1" applyFill="1" applyBorder="1" applyAlignment="1">
      <alignment horizontal="center" vertical="center" wrapText="1"/>
    </xf>
    <xf numFmtId="0" fontId="35" fillId="7" borderId="19" xfId="0" applyFont="1" applyFill="1" applyBorder="1" applyAlignment="1">
      <alignment horizontal="center" vertical="center" wrapText="1"/>
    </xf>
    <xf numFmtId="0" fontId="35" fillId="9" borderId="51" xfId="0" applyFont="1" applyFill="1" applyBorder="1" applyAlignment="1">
      <alignment horizontal="center" vertical="center" wrapText="1"/>
    </xf>
    <xf numFmtId="0" fontId="35" fillId="9" borderId="52" xfId="0" applyFont="1" applyFill="1" applyBorder="1" applyAlignment="1">
      <alignment horizontal="center" vertical="center" wrapText="1"/>
    </xf>
    <xf numFmtId="0" fontId="28" fillId="0" borderId="52" xfId="0" applyFont="1" applyBorder="1" applyAlignment="1" applyProtection="1">
      <alignment horizontal="left" vertical="center" shrinkToFit="1"/>
      <protection locked="0"/>
    </xf>
    <xf numFmtId="0" fontId="28" fillId="0" borderId="53" xfId="0" applyFont="1" applyBorder="1" applyAlignment="1" applyProtection="1">
      <alignment horizontal="left" vertical="center" shrinkToFit="1"/>
      <protection locked="0"/>
    </xf>
    <xf numFmtId="0" fontId="35" fillId="9" borderId="56" xfId="0" applyFont="1" applyFill="1" applyBorder="1" applyAlignment="1">
      <alignment horizontal="center" vertical="center" wrapText="1"/>
    </xf>
    <xf numFmtId="0" fontId="35" fillId="9" borderId="47" xfId="0" applyFont="1" applyFill="1" applyBorder="1" applyAlignment="1">
      <alignment horizontal="center" vertical="center" wrapText="1"/>
    </xf>
    <xf numFmtId="0" fontId="28" fillId="9" borderId="1" xfId="0" applyFont="1" applyFill="1" applyBorder="1" applyAlignment="1">
      <alignment horizontal="center" vertical="center" shrinkToFit="1"/>
    </xf>
    <xf numFmtId="0" fontId="28" fillId="9" borderId="57" xfId="0" applyFont="1" applyFill="1" applyBorder="1" applyAlignment="1">
      <alignment horizontal="center" vertical="center" shrinkToFit="1"/>
    </xf>
    <xf numFmtId="0" fontId="28" fillId="0" borderId="40" xfId="0" applyFont="1" applyBorder="1" applyAlignment="1" applyProtection="1">
      <alignment horizontal="center" vertical="center"/>
      <protection locked="0"/>
    </xf>
    <xf numFmtId="0" fontId="28" fillId="0" borderId="40" xfId="0" applyFont="1" applyBorder="1" applyAlignment="1">
      <alignment horizontal="center" vertical="center"/>
    </xf>
    <xf numFmtId="0" fontId="28" fillId="0" borderId="50" xfId="0" applyFont="1" applyBorder="1" applyAlignment="1">
      <alignment horizontal="center" vertical="center"/>
    </xf>
    <xf numFmtId="0" fontId="33" fillId="0" borderId="40" xfId="2" applyBorder="1" applyAlignment="1">
      <alignment horizontal="center" vertical="center"/>
    </xf>
    <xf numFmtId="0" fontId="29" fillId="0" borderId="0" xfId="0" applyFont="1" applyAlignment="1">
      <alignment horizontal="distributed" vertical="center" justifyLastLine="1"/>
    </xf>
    <xf numFmtId="0" fontId="35" fillId="9" borderId="45" xfId="0" applyFont="1" applyFill="1" applyBorder="1" applyAlignment="1">
      <alignment horizontal="center" vertical="center"/>
    </xf>
    <xf numFmtId="0" fontId="35" fillId="9" borderId="46" xfId="0" applyFont="1" applyFill="1" applyBorder="1" applyAlignment="1">
      <alignment horizontal="center" vertical="center"/>
    </xf>
    <xf numFmtId="0" fontId="35" fillId="9" borderId="54" xfId="0" applyFont="1" applyFill="1" applyBorder="1" applyAlignment="1">
      <alignment horizontal="center" vertical="center"/>
    </xf>
    <xf numFmtId="0" fontId="35" fillId="9" borderId="55" xfId="0" applyFont="1" applyFill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34" fillId="8" borderId="43" xfId="0" applyFont="1" applyFill="1" applyBorder="1" applyAlignment="1">
      <alignment horizontal="center" vertical="center"/>
    </xf>
    <xf numFmtId="0" fontId="28" fillId="0" borderId="47" xfId="0" applyFont="1" applyBorder="1" applyAlignment="1" applyProtection="1">
      <alignment horizontal="center" vertical="center"/>
      <protection locked="0"/>
    </xf>
    <xf numFmtId="0" fontId="28" fillId="0" borderId="48" xfId="0" applyFont="1" applyBorder="1" applyAlignment="1" applyProtection="1">
      <alignment horizontal="center" vertical="center"/>
      <protection locked="0"/>
    </xf>
    <xf numFmtId="0" fontId="28" fillId="0" borderId="50" xfId="0" applyFont="1" applyBorder="1" applyAlignment="1" applyProtection="1">
      <alignment horizontal="center" vertical="center"/>
      <protection locked="0"/>
    </xf>
    <xf numFmtId="0" fontId="33" fillId="0" borderId="40" xfId="2" applyBorder="1" applyAlignment="1" applyProtection="1">
      <alignment horizontal="center" vertical="center"/>
      <protection locked="0"/>
    </xf>
    <xf numFmtId="0" fontId="16" fillId="0" borderId="38" xfId="0" applyFont="1" applyBorder="1" applyAlignment="1">
      <alignment horizontal="center" vertical="center" shrinkToFit="1"/>
    </xf>
    <xf numFmtId="0" fontId="16" fillId="0" borderId="39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center" vertical="center" shrinkToFit="1"/>
    </xf>
    <xf numFmtId="0" fontId="16" fillId="0" borderId="20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shrinkToFit="1"/>
    </xf>
    <xf numFmtId="0" fontId="19" fillId="0" borderId="37" xfId="0" applyFont="1" applyBorder="1" applyAlignment="1">
      <alignment horizontal="center" vertical="center" shrinkToFit="1"/>
    </xf>
    <xf numFmtId="0" fontId="19" fillId="0" borderId="26" xfId="0" applyFont="1" applyBorder="1" applyAlignment="1">
      <alignment horizontal="center" vertical="center" shrinkToFit="1"/>
    </xf>
    <xf numFmtId="0" fontId="17" fillId="0" borderId="33" xfId="0" applyFont="1" applyBorder="1" applyAlignment="1">
      <alignment horizontal="distributed" vertical="center" wrapText="1"/>
    </xf>
    <xf numFmtId="0" fontId="17" fillId="0" borderId="34" xfId="0" applyFont="1" applyBorder="1" applyAlignment="1">
      <alignment horizontal="distributed" vertical="center" wrapText="1"/>
    </xf>
    <xf numFmtId="0" fontId="19" fillId="0" borderId="33" xfId="0" applyFont="1" applyBorder="1" applyAlignment="1">
      <alignment horizontal="center" vertical="center" shrinkToFit="1"/>
    </xf>
    <xf numFmtId="0" fontId="19" fillId="0" borderId="41" xfId="0" applyFont="1" applyBorder="1" applyAlignment="1">
      <alignment horizontal="center" vertical="center" shrinkToFit="1"/>
    </xf>
    <xf numFmtId="0" fontId="19" fillId="0" borderId="34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distributed" vertical="center" wrapText="1"/>
    </xf>
    <xf numFmtId="0" fontId="17" fillId="0" borderId="20" xfId="0" applyFont="1" applyBorder="1" applyAlignment="1">
      <alignment horizontal="distributed" vertical="center" wrapText="1"/>
    </xf>
    <xf numFmtId="0" fontId="19" fillId="0" borderId="4" xfId="0" applyFont="1" applyBorder="1" applyAlignment="1">
      <alignment horizontal="center" vertical="center" shrinkToFit="1"/>
    </xf>
    <xf numFmtId="0" fontId="19" fillId="0" borderId="42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distributed" vertical="center" wrapText="1"/>
    </xf>
    <xf numFmtId="0" fontId="17" fillId="0" borderId="15" xfId="0" applyFont="1" applyBorder="1" applyAlignment="1">
      <alignment horizontal="distributed" vertical="center" wrapText="1"/>
    </xf>
    <xf numFmtId="0" fontId="22" fillId="0" borderId="40" xfId="0" applyFont="1" applyBorder="1" applyAlignment="1">
      <alignment horizontal="center" vertical="center" shrinkToFit="1"/>
    </xf>
    <xf numFmtId="0" fontId="16" fillId="0" borderId="0" xfId="0" applyFont="1" applyAlignment="1">
      <alignment horizontal="right" vertical="center"/>
    </xf>
    <xf numFmtId="0" fontId="19" fillId="0" borderId="35" xfId="0" applyFont="1" applyBorder="1" applyAlignment="1">
      <alignment horizontal="center" vertical="center" shrinkToFit="1"/>
    </xf>
    <xf numFmtId="0" fontId="21" fillId="0" borderId="0" xfId="0" applyFont="1" applyAlignment="1">
      <alignment vertical="center" wrapText="1"/>
    </xf>
    <xf numFmtId="0" fontId="12" fillId="0" borderId="29" xfId="1" applyFont="1" applyBorder="1" applyAlignment="1">
      <alignment horizontal="center" vertical="center" textRotation="255" wrapText="1"/>
    </xf>
    <xf numFmtId="0" fontId="10" fillId="0" borderId="0" xfId="1" applyFont="1" applyAlignment="1">
      <alignment horizontal="center" vertical="center" textRotation="255" wrapText="1"/>
    </xf>
    <xf numFmtId="0" fontId="10" fillId="0" borderId="30" xfId="1" applyFont="1" applyBorder="1" applyAlignment="1">
      <alignment horizontal="center" vertical="center" textRotation="255" wrapText="1"/>
    </xf>
    <xf numFmtId="0" fontId="10" fillId="0" borderId="29" xfId="1" applyFont="1" applyBorder="1" applyAlignment="1">
      <alignment horizontal="center" vertical="center" textRotation="255" wrapText="1"/>
    </xf>
    <xf numFmtId="0" fontId="10" fillId="0" borderId="16" xfId="1" applyFont="1" applyBorder="1" applyAlignment="1">
      <alignment horizontal="center" vertical="center" textRotation="255" wrapText="1"/>
    </xf>
    <xf numFmtId="0" fontId="10" fillId="0" borderId="12" xfId="1" applyFont="1" applyBorder="1" applyAlignment="1">
      <alignment horizontal="center" vertical="center" textRotation="255" wrapText="1"/>
    </xf>
    <xf numFmtId="0" fontId="10" fillId="0" borderId="17" xfId="1" applyFont="1" applyBorder="1" applyAlignment="1">
      <alignment horizontal="center" vertical="center" textRotation="255" wrapText="1"/>
    </xf>
    <xf numFmtId="0" fontId="3" fillId="0" borderId="4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177" fontId="8" fillId="0" borderId="4" xfId="1" applyNumberFormat="1" applyFont="1" applyBorder="1" applyAlignment="1">
      <alignment horizontal="center" vertical="center" shrinkToFit="1"/>
    </xf>
    <xf numFmtId="177" fontId="8" fillId="0" borderId="20" xfId="1" applyNumberFormat="1" applyFont="1" applyBorder="1" applyAlignment="1">
      <alignment horizontal="center" vertical="center" shrinkToFit="1"/>
    </xf>
    <xf numFmtId="0" fontId="3" fillId="0" borderId="33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177" fontId="8" fillId="0" borderId="16" xfId="1" applyNumberFormat="1" applyFont="1" applyBorder="1" applyAlignment="1">
      <alignment horizontal="center" vertical="center" shrinkToFit="1"/>
    </xf>
    <xf numFmtId="177" fontId="8" fillId="0" borderId="17" xfId="1" applyNumberFormat="1" applyFont="1" applyBorder="1" applyAlignment="1">
      <alignment horizontal="center" vertical="center" shrinkToFit="1"/>
    </xf>
    <xf numFmtId="0" fontId="4" fillId="4" borderId="21" xfId="1" applyFont="1" applyFill="1" applyBorder="1" applyAlignment="1" applyProtection="1">
      <alignment horizontal="center" vertical="center" wrapText="1"/>
      <protection locked="0"/>
    </xf>
    <xf numFmtId="0" fontId="4" fillId="4" borderId="22" xfId="1" applyFont="1" applyFill="1" applyBorder="1" applyAlignment="1" applyProtection="1">
      <alignment horizontal="center" vertical="center" wrapText="1"/>
      <protection locked="0"/>
    </xf>
    <xf numFmtId="177" fontId="8" fillId="0" borderId="13" xfId="1" applyNumberFormat="1" applyFont="1" applyBorder="1" applyAlignment="1">
      <alignment horizontal="center" vertical="center" shrinkToFit="1"/>
    </xf>
    <xf numFmtId="177" fontId="8" fillId="0" borderId="15" xfId="1" applyNumberFormat="1" applyFont="1" applyBorder="1" applyAlignment="1">
      <alignment horizontal="center" vertical="center" shrinkToFit="1"/>
    </xf>
    <xf numFmtId="0" fontId="4" fillId="4" borderId="23" xfId="1" applyFont="1" applyFill="1" applyBorder="1" applyAlignment="1" applyProtection="1">
      <alignment horizontal="center" vertical="center" wrapText="1"/>
      <protection locked="0"/>
    </xf>
    <xf numFmtId="0" fontId="4" fillId="4" borderId="24" xfId="1" applyFont="1" applyFill="1" applyBorder="1" applyAlignment="1" applyProtection="1">
      <alignment horizontal="center" vertical="center" wrapText="1"/>
      <protection locked="0"/>
    </xf>
    <xf numFmtId="0" fontId="4" fillId="0" borderId="31" xfId="1" applyFont="1" applyBorder="1" applyAlignment="1">
      <alignment horizontal="center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shrinkToFit="1"/>
    </xf>
    <xf numFmtId="0" fontId="4" fillId="0" borderId="26" xfId="1" applyFont="1" applyBorder="1" applyAlignment="1">
      <alignment horizontal="center" vertical="center" shrinkToFit="1"/>
    </xf>
    <xf numFmtId="0" fontId="4" fillId="5" borderId="27" xfId="1" applyFont="1" applyFill="1" applyBorder="1" applyAlignment="1">
      <alignment horizontal="center" vertical="center" wrapText="1"/>
    </xf>
    <xf numFmtId="0" fontId="4" fillId="5" borderId="26" xfId="1" applyFont="1" applyFill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shrinkToFit="1"/>
    </xf>
    <xf numFmtId="0" fontId="8" fillId="0" borderId="12" xfId="1" applyFont="1" applyBorder="1" applyAlignment="1">
      <alignment horizontal="left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4" borderId="18" xfId="1" applyFont="1" applyFill="1" applyBorder="1" applyAlignment="1" applyProtection="1">
      <alignment horizontal="center" vertical="center" wrapText="1"/>
      <protection locked="0"/>
    </xf>
    <xf numFmtId="0" fontId="4" fillId="4" borderId="19" xfId="1" applyFont="1" applyFill="1" applyBorder="1" applyAlignment="1" applyProtection="1">
      <alignment horizontal="center" vertical="center" wrapText="1"/>
      <protection locked="0"/>
    </xf>
    <xf numFmtId="0" fontId="4" fillId="4" borderId="21" xfId="1" applyFont="1" applyFill="1" applyBorder="1" applyAlignment="1">
      <alignment horizontal="center" vertical="center" wrapText="1"/>
    </xf>
    <xf numFmtId="0" fontId="4" fillId="4" borderId="22" xfId="1" applyFont="1" applyFill="1" applyBorder="1" applyAlignment="1">
      <alignment horizontal="center" vertical="center" wrapText="1"/>
    </xf>
    <xf numFmtId="0" fontId="4" fillId="4" borderId="23" xfId="1" applyFont="1" applyFill="1" applyBorder="1" applyAlignment="1">
      <alignment horizontal="center" vertical="center" wrapText="1"/>
    </xf>
    <xf numFmtId="0" fontId="4" fillId="4" borderId="24" xfId="1" applyFont="1" applyFill="1" applyBorder="1" applyAlignment="1">
      <alignment horizontal="center" vertical="center" wrapText="1"/>
    </xf>
    <xf numFmtId="0" fontId="4" fillId="4" borderId="18" xfId="1" applyFont="1" applyFill="1" applyBorder="1" applyAlignment="1">
      <alignment horizontal="center" vertical="center" wrapText="1"/>
    </xf>
    <xf numFmtId="0" fontId="4" fillId="4" borderId="19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_Book2" xfId="1" xr:uid="{00000000-0005-0000-0000-00002D000000}"/>
  </cellStyles>
  <dxfs count="33">
    <dxf>
      <font>
        <b/>
        <i val="0"/>
        <color auto="1"/>
      </font>
      <fill>
        <gradientFill degree="90">
          <stop position="0">
            <color theme="7" tint="0.79998168889431442"/>
          </stop>
          <stop position="0.5">
            <color rgb="FFFFFF00"/>
          </stop>
          <stop position="1">
            <color theme="7" tint="0.79998168889431442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auto="1"/>
      </font>
      <fill>
        <gradientFill degree="90">
          <stop position="0">
            <color theme="7" tint="0.79998168889431442"/>
          </stop>
          <stop position="0.5">
            <color rgb="FFFFFF00"/>
          </stop>
          <stop position="1">
            <color theme="7" tint="0.79998168889431442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gradientFill degree="90">
          <stop position="0">
            <color theme="7" tint="0.79998168889431442"/>
          </stop>
          <stop position="1">
            <color rgb="FFFFFF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auto="1"/>
      </font>
      <fill>
        <gradientFill degree="90">
          <stop position="0">
            <color theme="7" tint="0.79998168889431442"/>
          </stop>
          <stop position="0.5">
            <color rgb="FFFFFF00"/>
          </stop>
          <stop position="1">
            <color theme="7" tint="0.79998168889431442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auto="1"/>
      </font>
      <fill>
        <gradientFill degree="90">
          <stop position="0">
            <color theme="7" tint="0.79998168889431442"/>
          </stop>
          <stop position="0.5">
            <color rgb="FFFFFF00"/>
          </stop>
          <stop position="1">
            <color theme="7" tint="0.79998168889431442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auto="1"/>
      </font>
      <fill>
        <gradientFill degree="90">
          <stop position="0">
            <color theme="7" tint="0.79998168889431442"/>
          </stop>
          <stop position="0.5">
            <color rgb="FFFFFF00"/>
          </stop>
          <stop position="1">
            <color theme="7" tint="0.79998168889431442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gradientFill degree="90">
          <stop position="0">
            <color theme="7" tint="0.79998168889431442"/>
          </stop>
          <stop position="1">
            <color rgb="FFFFFF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auto="1"/>
      </font>
      <fill>
        <gradientFill degree="90">
          <stop position="0">
            <color theme="7" tint="0.79998168889431442"/>
          </stop>
          <stop position="0.5">
            <color rgb="FFFFFF00"/>
          </stop>
          <stop position="1">
            <color theme="7" tint="0.79998168889431442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8" formatCode="yyyy&quot;年&quot;m&quot;月&quot;d&quot;日&quot;;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A7AA19-5A90-4551-9E00-415AB6D35248}" name="TBL_ENTRYTEAM" displayName="TBL_ENTRYTEAM" ref="A1:R22" totalsRowShown="0" headerRowDxfId="32" dataDxfId="30" headerRowBorderDxfId="31" tableBorderDxfId="29" totalsRowBorderDxfId="28">
  <autoFilter ref="A1:R22" xr:uid="{B7A7AA19-5A90-4551-9E00-415AB6D35248}"/>
  <tableColumns count="18">
    <tableColumn id="1" xr3:uid="{C2B9E412-A43D-4C90-AB1E-B346583B06BD}" name="チーム名" dataDxfId="27"/>
    <tableColumn id="2" xr3:uid="{7D5D5508-7E0E-4D54-BCF5-BD9EE4378866}" name="チーム名カナ" dataDxfId="26"/>
    <tableColumn id="3" xr3:uid="{4B9D1854-D615-4432-B86D-2DC3D0D066AD}" name="代表者名" dataDxfId="25"/>
    <tableColumn id="4" xr3:uid="{821E1ABF-8EB3-4319-8537-E5EA2D15F511}" name="代表者名カナ" dataDxfId="24"/>
    <tableColumn id="5" xr3:uid="{EE17BC19-28EA-471E-A218-B7AA6A9E2FD3}" name="代表者電話番号" dataDxfId="23"/>
    <tableColumn id="6" xr3:uid="{45603906-1C5F-4084-A2DE-A6C8891C7957}" name="代表者メール" dataDxfId="22"/>
    <tableColumn id="7" xr3:uid="{1043164B-B7DE-45D1-A633-519439FA4F1C}" name="代表者住所" dataDxfId="21"/>
    <tableColumn id="8" xr3:uid="{1A7EBF0D-2C80-4A5D-A63B-388DB378308C}" name="参加種目" dataDxfId="20"/>
    <tableColumn id="9" xr3:uid="{B17560D5-6F70-4EC2-B9B9-A714AAA6F389}" name="作成日" dataDxfId="19"/>
    <tableColumn id="10" xr3:uid="{8AF8A56A-497A-4C56-9041-E01D97F0B2D2}" name="役割" dataDxfId="18"/>
    <tableColumn id="11" xr3:uid="{0246A8CB-AD54-4801-B025-D44B8AC27D51}" name="背番号" dataDxfId="17"/>
    <tableColumn id="12" xr3:uid="{613B9C58-FD92-43A0-BC42-1CEB3649C471}" name="氏名（姓）" dataDxfId="16"/>
    <tableColumn id="13" xr3:uid="{F9CB531C-CDCF-4B3B-BD3F-56E8AD2B5561}" name="氏名（名）" dataDxfId="15"/>
    <tableColumn id="17" xr3:uid="{BC503E92-1884-4A9A-BB1A-D364379B8206}" name="姓（カナ）" dataDxfId="14">
      <calculatedColumnFormula>IF(OR(ISBLANK(チーム名),ISBLANK(主将_姓カナ)),"",主将_姓カナ)</calculatedColumnFormula>
    </tableColumn>
    <tableColumn id="18" xr3:uid="{BFA7E39A-039E-4953-8FA4-5B45C595B3DC}" name="名（カナ）" dataDxfId="13"/>
    <tableColumn id="14" xr3:uid="{69A4221D-136B-4F7A-9C3A-87A1F348DD9D}" name="年齢" dataDxfId="12"/>
    <tableColumn id="15" xr3:uid="{2AED3970-138E-41FF-B293-7B6340699B6C}" name="身長(cm)" dataDxfId="11"/>
    <tableColumn id="16" xr3:uid="{350D00E2-441E-4F3E-9BB7-7BBB89FFB489}" name="勤務先" data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defg@hijk.lmn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B8C42-C7B1-48CB-B2B7-5BB73C901AB9}">
  <dimension ref="A3:B10"/>
  <sheetViews>
    <sheetView workbookViewId="0">
      <selection activeCell="B3" sqref="B3"/>
    </sheetView>
  </sheetViews>
  <sheetFormatPr defaultColWidth="32.7265625" defaultRowHeight="19.899999999999999" customHeight="1" x14ac:dyDescent="0.2"/>
  <cols>
    <col min="1" max="1" width="22.90625" style="74" customWidth="1"/>
    <col min="2" max="2" width="96.6328125" style="74" customWidth="1"/>
    <col min="3" max="16384" width="32.7265625" style="74"/>
  </cols>
  <sheetData>
    <row r="3" spans="1:2" ht="19.899999999999999" customHeight="1" x14ac:dyDescent="0.2">
      <c r="A3" s="75" t="s">
        <v>0</v>
      </c>
      <c r="B3" s="75" t="s">
        <v>1</v>
      </c>
    </row>
    <row r="4" spans="1:2" ht="19.899999999999999" customHeight="1" x14ac:dyDescent="0.2">
      <c r="A4" s="75" t="s">
        <v>2</v>
      </c>
      <c r="B4" s="75" t="s">
        <v>3</v>
      </c>
    </row>
    <row r="6" spans="1:2" ht="19.899999999999999" customHeight="1" x14ac:dyDescent="0.2">
      <c r="A6" s="74" t="s">
        <v>4</v>
      </c>
    </row>
    <row r="7" spans="1:2" ht="19.899999999999999" customHeight="1" x14ac:dyDescent="0.2">
      <c r="A7" s="74" t="s">
        <v>5</v>
      </c>
    </row>
    <row r="8" spans="1:2" ht="19.899999999999999" customHeight="1" x14ac:dyDescent="0.2">
      <c r="A8" s="74" t="s">
        <v>6</v>
      </c>
    </row>
    <row r="9" spans="1:2" ht="19.899999999999999" customHeight="1" x14ac:dyDescent="0.2">
      <c r="A9" s="74" t="s">
        <v>7</v>
      </c>
    </row>
    <row r="10" spans="1:2" ht="19.899999999999999" customHeight="1" x14ac:dyDescent="0.2">
      <c r="A10" s="74" t="s">
        <v>8</v>
      </c>
    </row>
  </sheetData>
  <phoneticPr fontId="2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showGridLines="0" tabSelected="1" view="pageBreakPreview" zoomScaleNormal="100" zoomScaleSheetLayoutView="100" workbookViewId="0">
      <selection activeCell="D14" sqref="D14"/>
    </sheetView>
  </sheetViews>
  <sheetFormatPr defaultColWidth="8.90625" defaultRowHeight="14" x14ac:dyDescent="0.2"/>
  <cols>
    <col min="1" max="1" width="4.7265625" style="76" customWidth="1"/>
    <col min="2" max="2" width="8.6328125" style="76" customWidth="1"/>
    <col min="3" max="6" width="14" style="76" customWidth="1"/>
    <col min="7" max="7" width="8.7265625" style="76" customWidth="1"/>
    <col min="8" max="8" width="10.7265625" style="76" customWidth="1"/>
    <col min="9" max="9" width="31.7265625" style="76" customWidth="1"/>
    <col min="10" max="10" width="3.6328125" style="76" customWidth="1"/>
    <col min="11" max="11" width="4.08984375" style="76" customWidth="1"/>
    <col min="12" max="12" width="4.7265625" style="76" customWidth="1"/>
    <col min="13" max="13" width="8.6328125" style="76" customWidth="1"/>
    <col min="14" max="17" width="14" style="76" customWidth="1"/>
    <col min="18" max="18" width="8.7265625" style="76" customWidth="1"/>
    <col min="19" max="19" width="10.7265625" style="76" customWidth="1"/>
    <col min="20" max="20" width="31.7265625" style="76" customWidth="1"/>
    <col min="21" max="21" width="3.90625" style="76" customWidth="1"/>
    <col min="22" max="22" width="4.08984375" style="76" customWidth="1"/>
    <col min="23" max="16384" width="8.90625" style="76"/>
  </cols>
  <sheetData>
    <row r="1" spans="1:20" ht="9" customHeight="1" x14ac:dyDescent="0.2"/>
    <row r="2" spans="1:20" ht="19.899999999999999" customHeight="1" x14ac:dyDescent="0.2">
      <c r="A2" s="140" t="str">
        <f>大会名入力</f>
        <v>第３回北海道６人制クラブバレーボール選手権大会</v>
      </c>
      <c r="B2" s="140"/>
      <c r="C2" s="140"/>
      <c r="D2" s="140"/>
      <c r="E2" s="140"/>
      <c r="F2" s="140"/>
      <c r="G2" s="140"/>
      <c r="H2" s="140"/>
      <c r="I2" s="140"/>
      <c r="K2" s="94"/>
      <c r="L2" s="140" t="str">
        <f>大会名入力</f>
        <v>第３回北海道６人制クラブバレーボール選手権大会</v>
      </c>
      <c r="M2" s="140"/>
      <c r="N2" s="140"/>
      <c r="O2" s="140"/>
      <c r="P2" s="140"/>
      <c r="Q2" s="140"/>
      <c r="R2" s="140"/>
      <c r="S2" s="140"/>
      <c r="T2" s="140"/>
    </row>
    <row r="3" spans="1:20" ht="48" customHeight="1" thickBot="1" x14ac:dyDescent="0.25">
      <c r="A3" s="77" t="s">
        <v>9</v>
      </c>
      <c r="B3" s="77"/>
      <c r="C3" s="77"/>
      <c r="D3" s="77"/>
      <c r="E3" s="77"/>
      <c r="F3" s="77"/>
      <c r="G3" s="77"/>
      <c r="H3" s="77"/>
      <c r="I3" s="77"/>
      <c r="K3" s="94"/>
      <c r="L3" s="77" t="s">
        <v>9</v>
      </c>
      <c r="M3" s="77"/>
      <c r="N3" s="77"/>
      <c r="O3" s="77"/>
      <c r="P3" s="77"/>
      <c r="Q3" s="77"/>
      <c r="R3" s="77"/>
      <c r="S3" s="77"/>
      <c r="T3" s="77"/>
    </row>
    <row r="4" spans="1:20" ht="28.15" customHeight="1" x14ac:dyDescent="0.2">
      <c r="G4" s="141" t="s">
        <v>10</v>
      </c>
      <c r="H4" s="142"/>
      <c r="I4" s="105"/>
      <c r="K4" s="94"/>
      <c r="N4" s="147" t="s">
        <v>11</v>
      </c>
      <c r="O4" s="147"/>
      <c r="R4" s="141" t="s">
        <v>10</v>
      </c>
      <c r="S4" s="142"/>
      <c r="T4" s="115">
        <v>46174</v>
      </c>
    </row>
    <row r="5" spans="1:20" ht="28.15" customHeight="1" thickBot="1" x14ac:dyDescent="0.25">
      <c r="G5" s="143" t="s">
        <v>12</v>
      </c>
      <c r="H5" s="144"/>
      <c r="I5" s="106"/>
      <c r="K5" s="94"/>
      <c r="N5" s="147"/>
      <c r="O5" s="147"/>
      <c r="R5" s="143" t="s">
        <v>12</v>
      </c>
      <c r="S5" s="144"/>
      <c r="T5" s="116" t="s">
        <v>13</v>
      </c>
    </row>
    <row r="6" spans="1:20" ht="28.15" customHeight="1" thickBot="1" x14ac:dyDescent="0.25">
      <c r="G6" s="96"/>
      <c r="H6" s="96"/>
      <c r="K6" s="94"/>
      <c r="R6" s="96"/>
      <c r="S6" s="96"/>
    </row>
    <row r="7" spans="1:20" ht="28.15" customHeight="1" x14ac:dyDescent="0.2">
      <c r="A7" s="141" t="s">
        <v>14</v>
      </c>
      <c r="B7" s="142"/>
      <c r="C7" s="148"/>
      <c r="D7" s="148"/>
      <c r="E7" s="148"/>
      <c r="F7" s="103" t="s">
        <v>15</v>
      </c>
      <c r="G7" s="148"/>
      <c r="H7" s="148"/>
      <c r="I7" s="149"/>
      <c r="K7" s="94"/>
      <c r="L7" s="141" t="s">
        <v>14</v>
      </c>
      <c r="M7" s="142"/>
      <c r="N7" s="145" t="s">
        <v>203</v>
      </c>
      <c r="O7" s="145"/>
      <c r="P7" s="145"/>
      <c r="Q7" s="103" t="s">
        <v>15</v>
      </c>
      <c r="R7" s="145" t="s">
        <v>16</v>
      </c>
      <c r="S7" s="145"/>
      <c r="T7" s="146"/>
    </row>
    <row r="8" spans="1:20" ht="28.15" customHeight="1" x14ac:dyDescent="0.2">
      <c r="A8" s="121" t="s">
        <v>17</v>
      </c>
      <c r="B8" s="122"/>
      <c r="C8" s="136"/>
      <c r="D8" s="136"/>
      <c r="E8" s="136"/>
      <c r="F8" s="99" t="s">
        <v>18</v>
      </c>
      <c r="G8" s="136"/>
      <c r="H8" s="136"/>
      <c r="I8" s="150"/>
      <c r="K8" s="94"/>
      <c r="L8" s="121" t="s">
        <v>17</v>
      </c>
      <c r="M8" s="122"/>
      <c r="N8" s="136" t="s">
        <v>19</v>
      </c>
      <c r="O8" s="136"/>
      <c r="P8" s="136"/>
      <c r="Q8" s="99" t="s">
        <v>18</v>
      </c>
      <c r="R8" s="137" t="s">
        <v>20</v>
      </c>
      <c r="S8" s="137"/>
      <c r="T8" s="138"/>
    </row>
    <row r="9" spans="1:20" ht="28.15" customHeight="1" x14ac:dyDescent="0.2">
      <c r="A9" s="121" t="s">
        <v>21</v>
      </c>
      <c r="B9" s="122"/>
      <c r="C9" s="136"/>
      <c r="D9" s="136"/>
      <c r="E9" s="136"/>
      <c r="F9" s="99" t="s">
        <v>22</v>
      </c>
      <c r="G9" s="151"/>
      <c r="H9" s="136"/>
      <c r="I9" s="150"/>
      <c r="K9" s="94"/>
      <c r="L9" s="121" t="s">
        <v>21</v>
      </c>
      <c r="M9" s="122"/>
      <c r="N9" s="136" t="s">
        <v>23</v>
      </c>
      <c r="O9" s="136"/>
      <c r="P9" s="136"/>
      <c r="Q9" s="99" t="s">
        <v>22</v>
      </c>
      <c r="R9" s="139" t="s">
        <v>24</v>
      </c>
      <c r="S9" s="137"/>
      <c r="T9" s="138"/>
    </row>
    <row r="10" spans="1:20" ht="28.15" customHeight="1" thickBot="1" x14ac:dyDescent="0.25">
      <c r="A10" s="128" t="s">
        <v>25</v>
      </c>
      <c r="B10" s="129"/>
      <c r="C10" s="130"/>
      <c r="D10" s="130"/>
      <c r="E10" s="130"/>
      <c r="F10" s="130"/>
      <c r="G10" s="130"/>
      <c r="H10" s="130"/>
      <c r="I10" s="131"/>
      <c r="K10" s="94"/>
      <c r="L10" s="128" t="s">
        <v>25</v>
      </c>
      <c r="M10" s="129"/>
      <c r="N10" s="130" t="s">
        <v>204</v>
      </c>
      <c r="O10" s="130"/>
      <c r="P10" s="130"/>
      <c r="Q10" s="130"/>
      <c r="R10" s="130"/>
      <c r="S10" s="130"/>
      <c r="T10" s="131"/>
    </row>
    <row r="11" spans="1:20" ht="28.15" customHeight="1" thickBot="1" x14ac:dyDescent="0.25">
      <c r="A11" s="100"/>
      <c r="B11" s="101"/>
      <c r="C11" s="102"/>
      <c r="D11" s="102"/>
      <c r="E11" s="102"/>
      <c r="F11" s="102"/>
      <c r="G11" s="102"/>
      <c r="H11" s="102"/>
      <c r="I11" s="102"/>
      <c r="K11" s="94"/>
      <c r="L11" s="100"/>
      <c r="M11" s="101"/>
      <c r="N11" s="102"/>
      <c r="O11" s="102"/>
      <c r="P11" s="102"/>
      <c r="Q11" s="102"/>
      <c r="R11" s="102"/>
      <c r="S11" s="102"/>
      <c r="T11" s="102"/>
    </row>
    <row r="12" spans="1:20" ht="31.9" customHeight="1" x14ac:dyDescent="0.2">
      <c r="A12" s="132" t="s">
        <v>26</v>
      </c>
      <c r="B12" s="133"/>
      <c r="C12" s="107" t="s">
        <v>27</v>
      </c>
      <c r="D12" s="107" t="s">
        <v>28</v>
      </c>
      <c r="E12" s="107" t="s">
        <v>150</v>
      </c>
      <c r="F12" s="107" t="s">
        <v>151</v>
      </c>
      <c r="G12" s="107" t="s">
        <v>29</v>
      </c>
      <c r="H12" s="107" t="s">
        <v>30</v>
      </c>
      <c r="I12" s="108" t="s">
        <v>31</v>
      </c>
      <c r="J12" s="78"/>
      <c r="K12" s="94"/>
      <c r="L12" s="132" t="s">
        <v>26</v>
      </c>
      <c r="M12" s="133"/>
      <c r="N12" s="107" t="s">
        <v>27</v>
      </c>
      <c r="O12" s="107" t="s">
        <v>28</v>
      </c>
      <c r="P12" s="107" t="s">
        <v>150</v>
      </c>
      <c r="Q12" s="107" t="s">
        <v>151</v>
      </c>
      <c r="R12" s="107" t="s">
        <v>29</v>
      </c>
      <c r="S12" s="107" t="s">
        <v>30</v>
      </c>
      <c r="T12" s="108" t="s">
        <v>31</v>
      </c>
    </row>
    <row r="13" spans="1:20" ht="28.15" customHeight="1" x14ac:dyDescent="0.2">
      <c r="A13" s="117" t="s">
        <v>32</v>
      </c>
      <c r="B13" s="118"/>
      <c r="C13" s="97"/>
      <c r="D13" s="97"/>
      <c r="E13" s="97"/>
      <c r="F13" s="97"/>
      <c r="G13" s="134"/>
      <c r="H13" s="134"/>
      <c r="I13" s="135"/>
      <c r="K13" s="94"/>
      <c r="L13" s="117" t="s">
        <v>32</v>
      </c>
      <c r="M13" s="118"/>
      <c r="N13" s="97" t="s">
        <v>33</v>
      </c>
      <c r="O13" s="97" t="s">
        <v>34</v>
      </c>
      <c r="P13" s="97" t="s">
        <v>199</v>
      </c>
      <c r="Q13" s="97" t="s">
        <v>200</v>
      </c>
      <c r="R13" s="134"/>
      <c r="S13" s="134"/>
      <c r="T13" s="135"/>
    </row>
    <row r="14" spans="1:20" ht="28.15" customHeight="1" x14ac:dyDescent="0.2">
      <c r="A14" s="117" t="s">
        <v>35</v>
      </c>
      <c r="B14" s="118"/>
      <c r="C14" s="97"/>
      <c r="D14" s="97"/>
      <c r="E14" s="97"/>
      <c r="F14" s="97"/>
      <c r="G14" s="119"/>
      <c r="H14" s="119"/>
      <c r="I14" s="120"/>
      <c r="K14" s="94"/>
      <c r="L14" s="117" t="s">
        <v>35</v>
      </c>
      <c r="M14" s="118"/>
      <c r="N14" s="97" t="s">
        <v>36</v>
      </c>
      <c r="O14" s="97" t="s">
        <v>37</v>
      </c>
      <c r="P14" s="97" t="s">
        <v>201</v>
      </c>
      <c r="Q14" s="97" t="s">
        <v>202</v>
      </c>
      <c r="R14" s="119"/>
      <c r="S14" s="119"/>
      <c r="T14" s="120"/>
    </row>
    <row r="15" spans="1:20" ht="28.15" customHeight="1" x14ac:dyDescent="0.2">
      <c r="A15" s="121" t="s">
        <v>38</v>
      </c>
      <c r="B15" s="122"/>
      <c r="C15" s="97"/>
      <c r="D15" s="97"/>
      <c r="E15" s="97"/>
      <c r="F15" s="97"/>
      <c r="G15" s="123"/>
      <c r="H15" s="123"/>
      <c r="I15" s="124"/>
      <c r="K15" s="95"/>
      <c r="L15" s="121" t="s">
        <v>38</v>
      </c>
      <c r="M15" s="122"/>
      <c r="N15" s="97"/>
      <c r="O15" s="97"/>
      <c r="P15" s="97"/>
      <c r="Q15" s="97"/>
      <c r="R15" s="123"/>
      <c r="S15" s="123"/>
      <c r="T15" s="124"/>
    </row>
    <row r="16" spans="1:20" ht="15" customHeight="1" x14ac:dyDescent="0.2">
      <c r="A16" s="125" t="s">
        <v>39</v>
      </c>
      <c r="B16" s="126"/>
      <c r="C16" s="126"/>
      <c r="D16" s="126"/>
      <c r="E16" s="126"/>
      <c r="F16" s="126"/>
      <c r="G16" s="126"/>
      <c r="H16" s="126"/>
      <c r="I16" s="127"/>
      <c r="K16" s="94"/>
      <c r="L16" s="125" t="s">
        <v>39</v>
      </c>
      <c r="M16" s="126"/>
      <c r="N16" s="126"/>
      <c r="O16" s="126"/>
      <c r="P16" s="126"/>
      <c r="Q16" s="126"/>
      <c r="R16" s="126"/>
      <c r="S16" s="126"/>
      <c r="T16" s="127"/>
    </row>
    <row r="17" spans="1:20" ht="28.15" customHeight="1" x14ac:dyDescent="0.2">
      <c r="A17" s="109" t="s">
        <v>40</v>
      </c>
      <c r="B17" s="79"/>
      <c r="C17" s="97"/>
      <c r="D17" s="97"/>
      <c r="E17" s="97"/>
      <c r="F17" s="97"/>
      <c r="G17" s="79"/>
      <c r="H17" s="79"/>
      <c r="I17" s="110"/>
      <c r="K17" s="94"/>
      <c r="L17" s="109" t="s">
        <v>40</v>
      </c>
      <c r="M17" s="79">
        <v>9</v>
      </c>
      <c r="N17" s="97" t="s">
        <v>152</v>
      </c>
      <c r="O17" s="97" t="s">
        <v>41</v>
      </c>
      <c r="P17" s="97" t="s">
        <v>175</v>
      </c>
      <c r="Q17" s="97" t="s">
        <v>176</v>
      </c>
      <c r="R17" s="79">
        <v>31</v>
      </c>
      <c r="S17" s="79">
        <v>185</v>
      </c>
      <c r="T17" s="110" t="s">
        <v>42</v>
      </c>
    </row>
    <row r="18" spans="1:20" ht="28.15" customHeight="1" x14ac:dyDescent="0.2">
      <c r="A18" s="109">
        <v>2</v>
      </c>
      <c r="B18" s="79"/>
      <c r="C18" s="97"/>
      <c r="D18" s="97"/>
      <c r="E18" s="97"/>
      <c r="F18" s="97"/>
      <c r="G18" s="79"/>
      <c r="H18" s="79"/>
      <c r="I18" s="110"/>
      <c r="K18" s="94"/>
      <c r="L18" s="109">
        <v>2</v>
      </c>
      <c r="M18" s="79">
        <v>1</v>
      </c>
      <c r="N18" s="97" t="s">
        <v>153</v>
      </c>
      <c r="O18" s="97" t="s">
        <v>43</v>
      </c>
      <c r="P18" s="97" t="s">
        <v>177</v>
      </c>
      <c r="Q18" s="97" t="s">
        <v>178</v>
      </c>
      <c r="R18" s="79">
        <v>29</v>
      </c>
      <c r="S18" s="79">
        <v>194</v>
      </c>
      <c r="T18" s="110" t="s">
        <v>174</v>
      </c>
    </row>
    <row r="19" spans="1:20" ht="28.15" customHeight="1" x14ac:dyDescent="0.2">
      <c r="A19" s="109">
        <v>3</v>
      </c>
      <c r="B19" s="79"/>
      <c r="C19" s="97"/>
      <c r="D19" s="97"/>
      <c r="E19" s="97"/>
      <c r="F19" s="97"/>
      <c r="G19" s="79"/>
      <c r="H19" s="79"/>
      <c r="I19" s="110"/>
      <c r="K19" s="94"/>
      <c r="L19" s="109">
        <v>3</v>
      </c>
      <c r="M19" s="79">
        <v>2</v>
      </c>
      <c r="N19" s="97" t="s">
        <v>154</v>
      </c>
      <c r="O19" s="97" t="s">
        <v>155</v>
      </c>
      <c r="P19" s="97" t="s">
        <v>179</v>
      </c>
      <c r="Q19" s="97" t="s">
        <v>180</v>
      </c>
      <c r="R19" s="79">
        <v>29</v>
      </c>
      <c r="S19" s="79">
        <v>184</v>
      </c>
      <c r="T19" s="110" t="s">
        <v>42</v>
      </c>
    </row>
    <row r="20" spans="1:20" ht="28.15" customHeight="1" x14ac:dyDescent="0.2">
      <c r="A20" s="109">
        <v>4</v>
      </c>
      <c r="B20" s="79"/>
      <c r="C20" s="97"/>
      <c r="D20" s="97"/>
      <c r="E20" s="97"/>
      <c r="F20" s="97"/>
      <c r="G20" s="79"/>
      <c r="H20" s="79"/>
      <c r="I20" s="110"/>
      <c r="K20" s="94"/>
      <c r="L20" s="109">
        <v>4</v>
      </c>
      <c r="M20" s="79">
        <v>3</v>
      </c>
      <c r="N20" s="97" t="s">
        <v>156</v>
      </c>
      <c r="O20" s="97" t="s">
        <v>157</v>
      </c>
      <c r="P20" s="97" t="s">
        <v>181</v>
      </c>
      <c r="Q20" s="97" t="s">
        <v>182</v>
      </c>
      <c r="R20" s="79">
        <v>25</v>
      </c>
      <c r="S20" s="79">
        <v>193</v>
      </c>
      <c r="T20" s="110" t="s">
        <v>42</v>
      </c>
    </row>
    <row r="21" spans="1:20" ht="28.15" customHeight="1" x14ac:dyDescent="0.2">
      <c r="A21" s="109">
        <v>5</v>
      </c>
      <c r="B21" s="79"/>
      <c r="C21" s="97"/>
      <c r="D21" s="97"/>
      <c r="E21" s="97"/>
      <c r="F21" s="97"/>
      <c r="G21" s="79"/>
      <c r="H21" s="79"/>
      <c r="I21" s="110"/>
      <c r="K21" s="94"/>
      <c r="L21" s="109">
        <v>5</v>
      </c>
      <c r="M21" s="79">
        <v>4</v>
      </c>
      <c r="N21" s="97" t="s">
        <v>158</v>
      </c>
      <c r="O21" s="97" t="s">
        <v>159</v>
      </c>
      <c r="P21" s="97" t="s">
        <v>183</v>
      </c>
      <c r="Q21" s="97" t="s">
        <v>184</v>
      </c>
      <c r="R21" s="79">
        <v>28</v>
      </c>
      <c r="S21" s="79">
        <v>186</v>
      </c>
      <c r="T21" s="110" t="s">
        <v>42</v>
      </c>
    </row>
    <row r="22" spans="1:20" ht="28.15" customHeight="1" x14ac:dyDescent="0.2">
      <c r="A22" s="109">
        <v>6</v>
      </c>
      <c r="B22" s="79"/>
      <c r="C22" s="97"/>
      <c r="D22" s="97"/>
      <c r="E22" s="97"/>
      <c r="F22" s="97"/>
      <c r="G22" s="79"/>
      <c r="H22" s="79"/>
      <c r="I22" s="110"/>
      <c r="K22" s="94"/>
      <c r="L22" s="109">
        <v>6</v>
      </c>
      <c r="M22" s="79">
        <v>5</v>
      </c>
      <c r="N22" s="97" t="s">
        <v>160</v>
      </c>
      <c r="O22" s="97" t="s">
        <v>161</v>
      </c>
      <c r="P22" s="97" t="s">
        <v>185</v>
      </c>
      <c r="Q22" s="97" t="s">
        <v>186</v>
      </c>
      <c r="R22" s="79">
        <v>25</v>
      </c>
      <c r="S22" s="79">
        <v>188</v>
      </c>
      <c r="T22" s="110" t="s">
        <v>44</v>
      </c>
    </row>
    <row r="23" spans="1:20" ht="28.15" customHeight="1" x14ac:dyDescent="0.2">
      <c r="A23" s="109">
        <v>7</v>
      </c>
      <c r="B23" s="79"/>
      <c r="C23" s="97"/>
      <c r="D23" s="97"/>
      <c r="E23" s="97"/>
      <c r="F23" s="97"/>
      <c r="G23" s="79"/>
      <c r="H23" s="79"/>
      <c r="I23" s="110"/>
      <c r="K23" s="94"/>
      <c r="L23" s="109">
        <v>7</v>
      </c>
      <c r="M23" s="79">
        <v>6</v>
      </c>
      <c r="N23" s="97" t="s">
        <v>162</v>
      </c>
      <c r="O23" s="97" t="s">
        <v>163</v>
      </c>
      <c r="P23" s="97" t="s">
        <v>188</v>
      </c>
      <c r="Q23" s="97" t="s">
        <v>187</v>
      </c>
      <c r="R23" s="79">
        <v>27</v>
      </c>
      <c r="S23" s="79">
        <v>180</v>
      </c>
      <c r="T23" s="110" t="s">
        <v>42</v>
      </c>
    </row>
    <row r="24" spans="1:20" ht="28.15" customHeight="1" x14ac:dyDescent="0.2">
      <c r="A24" s="109">
        <v>8</v>
      </c>
      <c r="B24" s="79"/>
      <c r="C24" s="97"/>
      <c r="D24" s="97"/>
      <c r="E24" s="97"/>
      <c r="F24" s="97"/>
      <c r="G24" s="79"/>
      <c r="H24" s="79"/>
      <c r="I24" s="110"/>
      <c r="K24" s="94"/>
      <c r="L24" s="109">
        <v>8</v>
      </c>
      <c r="M24" s="79">
        <v>7</v>
      </c>
      <c r="N24" s="97" t="s">
        <v>164</v>
      </c>
      <c r="O24" s="97" t="s">
        <v>165</v>
      </c>
      <c r="P24" s="97" t="s">
        <v>190</v>
      </c>
      <c r="Q24" s="97" t="s">
        <v>189</v>
      </c>
      <c r="R24" s="79">
        <v>21</v>
      </c>
      <c r="S24" s="79">
        <v>200</v>
      </c>
      <c r="T24" s="110" t="s">
        <v>42</v>
      </c>
    </row>
    <row r="25" spans="1:20" ht="28.15" customHeight="1" x14ac:dyDescent="0.2">
      <c r="A25" s="109">
        <v>9</v>
      </c>
      <c r="B25" s="79"/>
      <c r="C25" s="97"/>
      <c r="D25" s="97"/>
      <c r="E25" s="97"/>
      <c r="F25" s="97"/>
      <c r="G25" s="79"/>
      <c r="H25" s="79"/>
      <c r="I25" s="110"/>
      <c r="K25" s="94"/>
      <c r="L25" s="109">
        <v>9</v>
      </c>
      <c r="M25" s="79">
        <v>8</v>
      </c>
      <c r="N25" s="97" t="s">
        <v>166</v>
      </c>
      <c r="O25" s="97" t="s">
        <v>167</v>
      </c>
      <c r="P25" s="97" t="s">
        <v>191</v>
      </c>
      <c r="Q25" s="97" t="s">
        <v>192</v>
      </c>
      <c r="R25" s="79">
        <v>23</v>
      </c>
      <c r="S25" s="79">
        <v>186</v>
      </c>
      <c r="T25" s="110" t="s">
        <v>45</v>
      </c>
    </row>
    <row r="26" spans="1:20" ht="28.15" customHeight="1" x14ac:dyDescent="0.2">
      <c r="A26" s="109">
        <v>10</v>
      </c>
      <c r="B26" s="79"/>
      <c r="C26" s="97"/>
      <c r="D26" s="97"/>
      <c r="E26" s="97"/>
      <c r="F26" s="97"/>
      <c r="G26" s="79"/>
      <c r="H26" s="79"/>
      <c r="I26" s="110"/>
      <c r="K26" s="94"/>
      <c r="L26" s="109">
        <v>10</v>
      </c>
      <c r="M26" s="79">
        <v>10</v>
      </c>
      <c r="N26" s="97" t="s">
        <v>168</v>
      </c>
      <c r="O26" s="97" t="s">
        <v>169</v>
      </c>
      <c r="P26" s="97" t="s">
        <v>194</v>
      </c>
      <c r="Q26" s="97" t="s">
        <v>193</v>
      </c>
      <c r="R26" s="79">
        <v>25</v>
      </c>
      <c r="S26" s="79">
        <v>195</v>
      </c>
      <c r="T26" s="110" t="s">
        <v>174</v>
      </c>
    </row>
    <row r="27" spans="1:20" ht="28.15" customHeight="1" x14ac:dyDescent="0.2">
      <c r="A27" s="109">
        <v>11</v>
      </c>
      <c r="B27" s="79"/>
      <c r="C27" s="97"/>
      <c r="D27" s="97"/>
      <c r="E27" s="97"/>
      <c r="F27" s="97"/>
      <c r="G27" s="79"/>
      <c r="H27" s="79"/>
      <c r="I27" s="110"/>
      <c r="K27" s="94"/>
      <c r="L27" s="109">
        <v>11</v>
      </c>
      <c r="M27" s="79">
        <v>11</v>
      </c>
      <c r="N27" s="97" t="s">
        <v>170</v>
      </c>
      <c r="O27" s="97" t="s">
        <v>171</v>
      </c>
      <c r="P27" s="97" t="s">
        <v>195</v>
      </c>
      <c r="Q27" s="97" t="s">
        <v>196</v>
      </c>
      <c r="R27" s="79">
        <v>25</v>
      </c>
      <c r="S27" s="79">
        <v>192</v>
      </c>
      <c r="T27" s="110" t="s">
        <v>42</v>
      </c>
    </row>
    <row r="28" spans="1:20" ht="28.15" customHeight="1" x14ac:dyDescent="0.2">
      <c r="A28" s="109">
        <v>12</v>
      </c>
      <c r="B28" s="79"/>
      <c r="C28" s="97"/>
      <c r="D28" s="97"/>
      <c r="E28" s="97"/>
      <c r="F28" s="97"/>
      <c r="G28" s="79"/>
      <c r="H28" s="79"/>
      <c r="I28" s="110"/>
      <c r="K28" s="94"/>
      <c r="L28" s="109">
        <v>12</v>
      </c>
      <c r="M28" s="79">
        <v>12</v>
      </c>
      <c r="N28" s="97" t="s">
        <v>172</v>
      </c>
      <c r="O28" s="97" t="s">
        <v>173</v>
      </c>
      <c r="P28" s="97" t="s">
        <v>198</v>
      </c>
      <c r="Q28" s="97" t="s">
        <v>197</v>
      </c>
      <c r="R28" s="79">
        <v>25</v>
      </c>
      <c r="S28" s="79">
        <v>195</v>
      </c>
      <c r="T28" s="110" t="s">
        <v>42</v>
      </c>
    </row>
    <row r="29" spans="1:20" ht="28.15" customHeight="1" x14ac:dyDescent="0.2">
      <c r="A29" s="109">
        <v>13</v>
      </c>
      <c r="B29" s="79"/>
      <c r="C29" s="97"/>
      <c r="D29" s="97"/>
      <c r="E29" s="97"/>
      <c r="F29" s="97"/>
      <c r="G29" s="79"/>
      <c r="H29" s="79"/>
      <c r="I29" s="110"/>
      <c r="K29" s="94"/>
      <c r="L29" s="109">
        <v>13</v>
      </c>
      <c r="M29" s="79"/>
      <c r="N29" s="97"/>
      <c r="O29" s="97"/>
      <c r="P29" s="97"/>
      <c r="Q29" s="97"/>
      <c r="R29" s="98"/>
      <c r="S29" s="98"/>
      <c r="T29" s="110"/>
    </row>
    <row r="30" spans="1:20" ht="28.15" customHeight="1" x14ac:dyDescent="0.2">
      <c r="A30" s="109">
        <v>14</v>
      </c>
      <c r="B30" s="79"/>
      <c r="C30" s="97"/>
      <c r="D30" s="97"/>
      <c r="E30" s="97"/>
      <c r="F30" s="97"/>
      <c r="G30" s="79"/>
      <c r="H30" s="79"/>
      <c r="I30" s="110"/>
      <c r="K30" s="94"/>
      <c r="L30" s="109">
        <v>14</v>
      </c>
      <c r="M30" s="79"/>
      <c r="N30" s="97"/>
      <c r="O30" s="97"/>
      <c r="P30" s="97"/>
      <c r="Q30" s="97"/>
      <c r="R30" s="98"/>
      <c r="S30" s="98"/>
      <c r="T30" s="110"/>
    </row>
    <row r="31" spans="1:20" ht="28.15" customHeight="1" x14ac:dyDescent="0.2">
      <c r="A31" s="109">
        <v>15</v>
      </c>
      <c r="B31" s="79"/>
      <c r="C31" s="97"/>
      <c r="D31" s="97"/>
      <c r="E31" s="97"/>
      <c r="F31" s="97"/>
      <c r="G31" s="79"/>
      <c r="H31" s="79"/>
      <c r="I31" s="110"/>
      <c r="K31" s="94"/>
      <c r="L31" s="109">
        <v>15</v>
      </c>
      <c r="M31" s="79"/>
      <c r="N31" s="97"/>
      <c r="O31" s="97"/>
      <c r="P31" s="97"/>
      <c r="Q31" s="97"/>
      <c r="R31" s="98"/>
      <c r="S31" s="98"/>
      <c r="T31" s="110"/>
    </row>
    <row r="32" spans="1:20" ht="28.15" customHeight="1" x14ac:dyDescent="0.2">
      <c r="A32" s="109">
        <v>16</v>
      </c>
      <c r="B32" s="79"/>
      <c r="C32" s="97"/>
      <c r="D32" s="97"/>
      <c r="E32" s="97"/>
      <c r="F32" s="97"/>
      <c r="G32" s="79"/>
      <c r="H32" s="79"/>
      <c r="I32" s="110"/>
      <c r="K32" s="94"/>
      <c r="L32" s="109">
        <v>16</v>
      </c>
      <c r="M32" s="79"/>
      <c r="N32" s="97"/>
      <c r="O32" s="97"/>
      <c r="P32" s="97"/>
      <c r="Q32" s="97"/>
      <c r="R32" s="98"/>
      <c r="S32" s="98"/>
      <c r="T32" s="110"/>
    </row>
    <row r="33" spans="1:20" ht="28.15" customHeight="1" x14ac:dyDescent="0.2">
      <c r="A33" s="109">
        <v>17</v>
      </c>
      <c r="B33" s="79"/>
      <c r="C33" s="97"/>
      <c r="D33" s="97"/>
      <c r="E33" s="97"/>
      <c r="F33" s="97"/>
      <c r="G33" s="79"/>
      <c r="H33" s="79"/>
      <c r="I33" s="110"/>
      <c r="K33" s="94"/>
      <c r="L33" s="109">
        <v>17</v>
      </c>
      <c r="M33" s="79"/>
      <c r="N33" s="97"/>
      <c r="O33" s="97"/>
      <c r="P33" s="97"/>
      <c r="Q33" s="97"/>
      <c r="R33" s="98"/>
      <c r="S33" s="98"/>
      <c r="T33" s="110"/>
    </row>
    <row r="34" spans="1:20" ht="28.15" customHeight="1" thickBot="1" x14ac:dyDescent="0.25">
      <c r="A34" s="111">
        <v>18</v>
      </c>
      <c r="B34" s="112"/>
      <c r="C34" s="104"/>
      <c r="D34" s="104"/>
      <c r="E34" s="104"/>
      <c r="F34" s="104"/>
      <c r="G34" s="112"/>
      <c r="H34" s="112"/>
      <c r="I34" s="114"/>
      <c r="K34" s="94"/>
      <c r="L34" s="111">
        <v>18</v>
      </c>
      <c r="M34" s="112"/>
      <c r="N34" s="104"/>
      <c r="O34" s="104"/>
      <c r="P34" s="104"/>
      <c r="Q34" s="104"/>
      <c r="R34" s="113"/>
      <c r="S34" s="113"/>
      <c r="T34" s="114"/>
    </row>
    <row r="35" spans="1:20" ht="24" customHeight="1" x14ac:dyDescent="0.2">
      <c r="K35" s="94"/>
    </row>
    <row r="36" spans="1:20" ht="28.15" customHeight="1" x14ac:dyDescent="0.2">
      <c r="B36" s="80"/>
      <c r="K36" s="94"/>
      <c r="M36" s="80"/>
    </row>
  </sheetData>
  <sheetProtection algorithmName="SHA-512" hashValue="ovE+uFJq7+GgVahaIVjYP+z1Sn2t05t0Pa/jjhVKnPNfwXRBB1wuhFZaIgugSvLGu3mwAsqkiR/Pje9w519pzQ==" saltValue="RdeZ6HGyvzjDEkSX43Cc1A==" spinCount="100000" sheet="1" selectLockedCells="1"/>
  <mergeCells count="45">
    <mergeCell ref="G14:I14"/>
    <mergeCell ref="A10:B10"/>
    <mergeCell ref="A13:B13"/>
    <mergeCell ref="A14:B14"/>
    <mergeCell ref="C9:E9"/>
    <mergeCell ref="G9:I9"/>
    <mergeCell ref="A16:I16"/>
    <mergeCell ref="G15:I15"/>
    <mergeCell ref="G4:H4"/>
    <mergeCell ref="A2:I2"/>
    <mergeCell ref="A7:B7"/>
    <mergeCell ref="A8:B8"/>
    <mergeCell ref="G5:H5"/>
    <mergeCell ref="C8:E8"/>
    <mergeCell ref="G7:I7"/>
    <mergeCell ref="G8:I8"/>
    <mergeCell ref="C7:E7"/>
    <mergeCell ref="A9:B9"/>
    <mergeCell ref="C10:I10"/>
    <mergeCell ref="A15:B15"/>
    <mergeCell ref="A12:B12"/>
    <mergeCell ref="G13:I13"/>
    <mergeCell ref="L2:T2"/>
    <mergeCell ref="R4:S4"/>
    <mergeCell ref="R5:S5"/>
    <mergeCell ref="L7:M7"/>
    <mergeCell ref="N7:P7"/>
    <mergeCell ref="R7:T7"/>
    <mergeCell ref="N4:O5"/>
    <mergeCell ref="L8:M8"/>
    <mergeCell ref="N8:P8"/>
    <mergeCell ref="R8:T8"/>
    <mergeCell ref="L9:M9"/>
    <mergeCell ref="N9:P9"/>
    <mergeCell ref="R9:T9"/>
    <mergeCell ref="L10:M10"/>
    <mergeCell ref="N10:T10"/>
    <mergeCell ref="L12:M12"/>
    <mergeCell ref="L13:M13"/>
    <mergeCell ref="R13:T13"/>
    <mergeCell ref="L14:M14"/>
    <mergeCell ref="R14:T14"/>
    <mergeCell ref="L15:M15"/>
    <mergeCell ref="R15:T15"/>
    <mergeCell ref="L16:T16"/>
  </mergeCells>
  <phoneticPr fontId="26"/>
  <dataValidations count="1">
    <dataValidation type="list" allowBlank="1" showInputMessage="1" showErrorMessage="1" sqref="I6 T5:T6" xr:uid="{00000000-0002-0000-0000-000000000000}">
      <formula1>"６人女子,６人男子"</formula1>
    </dataValidation>
  </dataValidations>
  <hyperlinks>
    <hyperlink ref="R9" r:id="rId1" xr:uid="{CDB199EC-6F99-4D05-96AE-F3FFD196CFB9}"/>
  </hyperlinks>
  <printOptions horizontalCentered="1"/>
  <pageMargins left="0.59055118110236204" right="0.59055118110236204" top="0.78740157480314998" bottom="0.39370078740157499" header="0.511811023622047" footer="0.511811023622047"/>
  <pageSetup paperSize="9" scale="57" orientation="portrait" blackAndWhite="1" r:id="rId2"/>
  <headerFooter alignWithMargins="0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7B34F1E-5570-445F-A894-A510623BD9EC}">
          <x14:formula1>
            <xm:f>基本情報!$A$7:$A$8</xm:f>
          </x14:formula1>
          <xm:sqref>I5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4448A-B265-439A-9E47-E99A2E9368D4}">
  <dimension ref="A1:R22"/>
  <sheetViews>
    <sheetView topLeftCell="G1" workbookViewId="0">
      <selection activeCell="O22" sqref="O22"/>
    </sheetView>
  </sheetViews>
  <sheetFormatPr defaultColWidth="8.90625" defaultRowHeight="13" x14ac:dyDescent="0.2"/>
  <cols>
    <col min="1" max="1" width="19.08984375" style="81" bestFit="1" customWidth="1"/>
    <col min="2" max="2" width="26.08984375" style="81" bestFit="1" customWidth="1"/>
    <col min="3" max="3" width="12.26953125" style="81" bestFit="1" customWidth="1"/>
    <col min="4" max="4" width="21.26953125" style="81" bestFit="1" customWidth="1"/>
    <col min="5" max="5" width="19" style="81" bestFit="1" customWidth="1"/>
    <col min="6" max="6" width="15" style="81" bestFit="1" customWidth="1"/>
    <col min="7" max="7" width="31.08984375" style="81" bestFit="1" customWidth="1"/>
    <col min="8" max="8" width="11.26953125" style="81" customWidth="1"/>
    <col min="9" max="9" width="16.26953125" style="92" bestFit="1" customWidth="1"/>
    <col min="10" max="10" width="14.36328125" style="81" bestFit="1" customWidth="1"/>
    <col min="11" max="11" width="9.26953125" style="81" customWidth="1"/>
    <col min="12" max="15" width="13.26953125" style="81" customWidth="1"/>
    <col min="16" max="16" width="7.08984375" style="81" customWidth="1"/>
    <col min="17" max="17" width="11.6328125" style="81" customWidth="1"/>
    <col min="18" max="18" width="16.7265625" style="81" bestFit="1" customWidth="1"/>
    <col min="19" max="16384" width="8.90625" style="81"/>
  </cols>
  <sheetData>
    <row r="1" spans="1:18" x14ac:dyDescent="0.2">
      <c r="A1" s="85" t="s">
        <v>14</v>
      </c>
      <c r="B1" s="86" t="s">
        <v>15</v>
      </c>
      <c r="C1" s="86" t="s">
        <v>17</v>
      </c>
      <c r="D1" s="86" t="s">
        <v>18</v>
      </c>
      <c r="E1" s="86" t="s">
        <v>21</v>
      </c>
      <c r="F1" s="86" t="s">
        <v>22</v>
      </c>
      <c r="G1" s="86" t="s">
        <v>25</v>
      </c>
      <c r="H1" s="86" t="s">
        <v>12</v>
      </c>
      <c r="I1" s="90" t="s">
        <v>10</v>
      </c>
      <c r="J1" s="86" t="s">
        <v>46</v>
      </c>
      <c r="K1" s="86" t="s">
        <v>47</v>
      </c>
      <c r="L1" s="86" t="s">
        <v>27</v>
      </c>
      <c r="M1" s="86" t="s">
        <v>28</v>
      </c>
      <c r="N1" s="86" t="s">
        <v>150</v>
      </c>
      <c r="O1" s="86" t="s">
        <v>151</v>
      </c>
      <c r="P1" s="86" t="s">
        <v>29</v>
      </c>
      <c r="Q1" s="86" t="s">
        <v>30</v>
      </c>
      <c r="R1" s="87" t="s">
        <v>48</v>
      </c>
    </row>
    <row r="2" spans="1:18" x14ac:dyDescent="0.2">
      <c r="A2" s="83" t="str">
        <f t="shared" ref="A2:A22" si="0">IF(ISBLANK(チーム名),"",チーム名)</f>
        <v/>
      </c>
      <c r="B2" s="82" t="str">
        <f t="shared" ref="B2:B22" si="1">IF(OR(ISBLANK(チーム名),ISBLANK(チーム名カナ)),"",チーム名カナ)</f>
        <v/>
      </c>
      <c r="C2" s="82" t="str">
        <f t="shared" ref="C2:C22" si="2">IF(OR(ISBLANK(チーム名),ISBLANK(代表者名)),"",代表者名)</f>
        <v/>
      </c>
      <c r="D2" s="82" t="str">
        <f t="shared" ref="D2:D22" si="3">IF(OR(ISBLANK(チーム名),ISBLANK(代表者名カナ)),"",代表者名カナ)</f>
        <v/>
      </c>
      <c r="E2" s="82" t="str">
        <f t="shared" ref="E2:E22" si="4">IF(OR(ISBLANK(代表者電話番号),ISBLANK(代表者電話番号)),"",代表者電話番号)</f>
        <v/>
      </c>
      <c r="F2" s="82" t="str">
        <f t="shared" ref="F2:F22" si="5">IF(OR(ISBLANK(代表者メール),ISBLANK(代表者メール)),"",代表者メール)</f>
        <v/>
      </c>
      <c r="G2" s="82" t="str">
        <f t="shared" ref="G2:G22" si="6">IF(OR(ISBLANK(チーム名),ISBLANK(代表者住所)),"",代表者住所)</f>
        <v/>
      </c>
      <c r="H2" s="82" t="str">
        <f t="shared" ref="H2:H22" si="7">IF(OR(ISBLANK(チーム名),ISBLANK(参加種目)),"",参加種目)</f>
        <v/>
      </c>
      <c r="I2" s="91" t="str">
        <f t="shared" ref="I2:I22" si="8">IF(OR(ISBLANK(チーム名),ISBLANK(作成日)),"",作成日)</f>
        <v/>
      </c>
      <c r="J2" s="82" t="s">
        <v>32</v>
      </c>
      <c r="K2" s="82"/>
      <c r="L2" s="82" t="str">
        <f>IF(OR(ISBLANK(チーム名),ISBLANK(監督_姓)),"",監督_姓)</f>
        <v/>
      </c>
      <c r="M2" s="82" t="str">
        <f>IF(OR(ISBLANK(チーム名),ISBLANK(監督_姓)),"",監督_名)</f>
        <v/>
      </c>
      <c r="N2" s="82" t="str">
        <f>IF(OR(ISBLANK(チーム名),ISBLANK(監督_姓)),"",監督_姓カナ)</f>
        <v/>
      </c>
      <c r="O2" s="82" t="str">
        <f>IF(OR(ISBLANK(チーム名),ISBLANK(監督_名)),"",監督_名カナ)</f>
        <v/>
      </c>
      <c r="P2" s="82"/>
      <c r="Q2" s="82"/>
      <c r="R2" s="84"/>
    </row>
    <row r="3" spans="1:18" x14ac:dyDescent="0.2">
      <c r="A3" s="83" t="str">
        <f t="shared" si="0"/>
        <v/>
      </c>
      <c r="B3" s="82" t="str">
        <f t="shared" si="1"/>
        <v/>
      </c>
      <c r="C3" s="82" t="str">
        <f t="shared" si="2"/>
        <v/>
      </c>
      <c r="D3" s="82" t="str">
        <f t="shared" si="3"/>
        <v/>
      </c>
      <c r="E3" s="82" t="str">
        <f t="shared" si="4"/>
        <v/>
      </c>
      <c r="F3" s="82" t="str">
        <f t="shared" si="5"/>
        <v/>
      </c>
      <c r="G3" s="82" t="str">
        <f t="shared" si="6"/>
        <v/>
      </c>
      <c r="H3" s="82" t="str">
        <f t="shared" si="7"/>
        <v/>
      </c>
      <c r="I3" s="91" t="str">
        <f t="shared" si="8"/>
        <v/>
      </c>
      <c r="J3" s="82" t="s">
        <v>35</v>
      </c>
      <c r="K3" s="82"/>
      <c r="L3" s="82" t="str">
        <f>IF(OR(ISBLANK(チーム名),ISBLANK(コーチ_姓)),"",コーチ_姓)</f>
        <v/>
      </c>
      <c r="M3" s="82" t="str">
        <f>IF(OR(ISBLANK(チーム名),ISBLANK(コーチ_姓)),"",コーチ_名)</f>
        <v/>
      </c>
      <c r="N3" s="82" t="str">
        <f>IF(OR(ISBLANK(チーム名),ISBLANK(コーチ_姓)),"",コーチ_姓カナ)</f>
        <v/>
      </c>
      <c r="O3" s="82" t="str">
        <f>IF(OR(ISBLANK(チーム名),ISBLANK(コーチ_名)),"",コーチ_名カナ)</f>
        <v/>
      </c>
      <c r="P3" s="82"/>
      <c r="Q3" s="82"/>
      <c r="R3" s="84"/>
    </row>
    <row r="4" spans="1:18" x14ac:dyDescent="0.2">
      <c r="A4" s="83" t="str">
        <f t="shared" si="0"/>
        <v/>
      </c>
      <c r="B4" s="82" t="str">
        <f t="shared" si="1"/>
        <v/>
      </c>
      <c r="C4" s="82" t="str">
        <f t="shared" si="2"/>
        <v/>
      </c>
      <c r="D4" s="82" t="str">
        <f t="shared" si="3"/>
        <v/>
      </c>
      <c r="E4" s="82" t="str">
        <f t="shared" si="4"/>
        <v/>
      </c>
      <c r="F4" s="82" t="str">
        <f t="shared" si="5"/>
        <v/>
      </c>
      <c r="G4" s="82" t="str">
        <f t="shared" si="6"/>
        <v/>
      </c>
      <c r="H4" s="82" t="str">
        <f t="shared" si="7"/>
        <v/>
      </c>
      <c r="I4" s="91" t="str">
        <f t="shared" si="8"/>
        <v/>
      </c>
      <c r="J4" s="82" t="s">
        <v>49</v>
      </c>
      <c r="K4" s="82"/>
      <c r="L4" s="82" t="str">
        <f>IF(OR(ISBLANK(チーム名),ISBLANK(マネ_姓)),"",マネ_姓)</f>
        <v/>
      </c>
      <c r="M4" s="82" t="str">
        <f>IF(OR(ISBLANK(チーム名),ISBLANK(マネ_姓)),"",マネ_名)</f>
        <v/>
      </c>
      <c r="N4" s="82" t="str">
        <f>IF(OR(ISBLANK(チーム名),ISBLANK(マネ_姓)),"",マネ_姓カナ)</f>
        <v/>
      </c>
      <c r="O4" s="82" t="str">
        <f>IF(OR(ISBLANK(チーム名),ISBLANK(マネ_名)),"",マネ_名カナ)</f>
        <v/>
      </c>
      <c r="P4" s="82"/>
      <c r="Q4" s="82"/>
      <c r="R4" s="84"/>
    </row>
    <row r="5" spans="1:18" x14ac:dyDescent="0.2">
      <c r="A5" s="83" t="str">
        <f t="shared" si="0"/>
        <v/>
      </c>
      <c r="B5" s="82" t="str">
        <f t="shared" si="1"/>
        <v/>
      </c>
      <c r="C5" s="82" t="str">
        <f t="shared" si="2"/>
        <v/>
      </c>
      <c r="D5" s="82" t="str">
        <f t="shared" si="3"/>
        <v/>
      </c>
      <c r="E5" s="82" t="str">
        <f t="shared" si="4"/>
        <v/>
      </c>
      <c r="F5" s="82" t="str">
        <f t="shared" si="5"/>
        <v/>
      </c>
      <c r="G5" s="82" t="str">
        <f t="shared" si="6"/>
        <v/>
      </c>
      <c r="H5" s="82" t="str">
        <f t="shared" si="7"/>
        <v/>
      </c>
      <c r="I5" s="91" t="str">
        <f t="shared" si="8"/>
        <v/>
      </c>
      <c r="J5" s="82" t="s">
        <v>50</v>
      </c>
      <c r="K5" s="82" t="str">
        <f>IF(OR(ISBLANK(チーム名),ISBLANK(主将_姓)),"",主将_背番号)</f>
        <v/>
      </c>
      <c r="L5" s="82" t="str">
        <f>IF(OR(ISBLANK(チーム名),ISBLANK(主将_姓)),"",主将_姓)</f>
        <v/>
      </c>
      <c r="M5" s="82" t="str">
        <f>IF(OR(ISBLANK(チーム名),ISBLANK(主将_姓)),"",主将_名)</f>
        <v/>
      </c>
      <c r="N5" s="82" t="str">
        <f>IF(OR(ISBLANK(チーム名),ISBLANK(主将_姓)),"",主将_姓カナ)</f>
        <v/>
      </c>
      <c r="O5" s="82" t="str">
        <f>IF(OR(ISBLANK(チーム名),ISBLANK(主将_姓)),"",主将_名カナ)</f>
        <v/>
      </c>
      <c r="P5" s="82" t="str">
        <f>IF(OR(ISBLANK(チーム名),ISBLANK(主将_姓)),"",主将_年齢)</f>
        <v/>
      </c>
      <c r="Q5" s="82" t="str">
        <f>IF(OR(ISBLANK(チーム名),ISBLANK(主将_姓)),"",主将_身長)</f>
        <v/>
      </c>
      <c r="R5" s="84" t="str">
        <f>IF(OR(ISBLANK(チーム名),ISBLANK(主将_姓)),"",主将_勤務先)</f>
        <v/>
      </c>
    </row>
    <row r="6" spans="1:18" x14ac:dyDescent="0.2">
      <c r="A6" s="83" t="str">
        <f t="shared" si="0"/>
        <v/>
      </c>
      <c r="B6" s="82" t="str">
        <f t="shared" si="1"/>
        <v/>
      </c>
      <c r="C6" s="82" t="str">
        <f t="shared" si="2"/>
        <v/>
      </c>
      <c r="D6" s="82" t="str">
        <f t="shared" si="3"/>
        <v/>
      </c>
      <c r="E6" s="82" t="str">
        <f t="shared" si="4"/>
        <v/>
      </c>
      <c r="F6" s="82" t="str">
        <f t="shared" si="5"/>
        <v/>
      </c>
      <c r="G6" s="82" t="str">
        <f t="shared" si="6"/>
        <v/>
      </c>
      <c r="H6" s="82" t="str">
        <f t="shared" si="7"/>
        <v/>
      </c>
      <c r="I6" s="91" t="str">
        <f t="shared" si="8"/>
        <v/>
      </c>
      <c r="J6" s="82" t="s">
        <v>51</v>
      </c>
      <c r="K6" s="82" t="str">
        <f>IF(OR(ISBLANK(チーム名),ISBLANK(選手02_姓)),"",選手02_背番号)</f>
        <v/>
      </c>
      <c r="L6" s="82" t="str">
        <f>IF(OR(ISBLANK(チーム名),ISBLANK(選手02_姓)),"",選手02_姓)</f>
        <v/>
      </c>
      <c r="M6" s="82" t="str">
        <f>IF(OR(ISBLANK(チーム名),ISBLANK(選手02_姓)),"",選手02_名)</f>
        <v/>
      </c>
      <c r="N6" s="82" t="str">
        <f>IF(OR(ISBLANK(チーム名),ISBLANK(選手02_姓)),"",選手02_姓カナ)</f>
        <v/>
      </c>
      <c r="O6" s="82" t="str">
        <f>IF(OR(ISBLANK(チーム名),ISBLANK(選手02_名カナ)),"",選手02_名カナ)</f>
        <v/>
      </c>
      <c r="P6" s="82" t="str">
        <f>IF(OR(ISBLANK(チーム名),ISBLANK(選手02_姓)),"",選手02_年齢)</f>
        <v/>
      </c>
      <c r="Q6" s="82" t="str">
        <f>IF(OR(ISBLANK(チーム名),ISBLANK(選手02_姓)),"",選手02_身長)</f>
        <v/>
      </c>
      <c r="R6" s="84" t="str">
        <f>IF(OR(ISBLANK(チーム名),ISBLANK(選手02_姓)),"",選手02_勤務先)</f>
        <v/>
      </c>
    </row>
    <row r="7" spans="1:18" x14ac:dyDescent="0.2">
      <c r="A7" s="83" t="str">
        <f t="shared" si="0"/>
        <v/>
      </c>
      <c r="B7" s="82" t="str">
        <f t="shared" si="1"/>
        <v/>
      </c>
      <c r="C7" s="82" t="str">
        <f t="shared" si="2"/>
        <v/>
      </c>
      <c r="D7" s="82" t="str">
        <f t="shared" si="3"/>
        <v/>
      </c>
      <c r="E7" s="82" t="str">
        <f t="shared" si="4"/>
        <v/>
      </c>
      <c r="F7" s="82" t="str">
        <f t="shared" si="5"/>
        <v/>
      </c>
      <c r="G7" s="82" t="str">
        <f t="shared" si="6"/>
        <v/>
      </c>
      <c r="H7" s="82" t="str">
        <f t="shared" si="7"/>
        <v/>
      </c>
      <c r="I7" s="91" t="str">
        <f t="shared" si="8"/>
        <v/>
      </c>
      <c r="J7" s="82" t="s">
        <v>52</v>
      </c>
      <c r="K7" s="82" t="str">
        <f>IF(OR(ISBLANK(チーム名),ISBLANK(選手03_姓)),"",選手03_背番号)</f>
        <v/>
      </c>
      <c r="L7" s="82" t="str">
        <f>IF(OR(ISBLANK(チーム名),ISBLANK(選手03_姓)),"",選手03_姓)</f>
        <v/>
      </c>
      <c r="M7" s="82" t="str">
        <f>IF(OR(ISBLANK(チーム名),ISBLANK(選手03_姓)),"",選手03_名)</f>
        <v/>
      </c>
      <c r="N7" s="82" t="str">
        <f>IF(OR(ISBLANK(チーム名),ISBLANK(選手03_姓)),"",選手03_姓カナ)</f>
        <v/>
      </c>
      <c r="O7" s="82" t="str">
        <f>IF(OR(ISBLANK(チーム名),ISBLANK(選手03_名カナ)),"",選手03_名カナ)</f>
        <v/>
      </c>
      <c r="P7" s="82" t="str">
        <f>IF(OR(ISBLANK(チーム名),ISBLANK(選手03_姓)),"",選手03_年齢)</f>
        <v/>
      </c>
      <c r="Q7" s="82" t="str">
        <f>IF(OR(ISBLANK(チーム名),ISBLANK(選手03_姓)),"",選手03_身長)</f>
        <v/>
      </c>
      <c r="R7" s="84" t="str">
        <f>IF(OR(ISBLANK(チーム名),ISBLANK(選手03_姓)),"",選手03_勤務先)</f>
        <v/>
      </c>
    </row>
    <row r="8" spans="1:18" x14ac:dyDescent="0.2">
      <c r="A8" s="83" t="str">
        <f t="shared" si="0"/>
        <v/>
      </c>
      <c r="B8" s="82" t="str">
        <f t="shared" si="1"/>
        <v/>
      </c>
      <c r="C8" s="82" t="str">
        <f t="shared" si="2"/>
        <v/>
      </c>
      <c r="D8" s="82" t="str">
        <f t="shared" si="3"/>
        <v/>
      </c>
      <c r="E8" s="82" t="str">
        <f t="shared" si="4"/>
        <v/>
      </c>
      <c r="F8" s="82" t="str">
        <f t="shared" si="5"/>
        <v/>
      </c>
      <c r="G8" s="82" t="str">
        <f t="shared" si="6"/>
        <v/>
      </c>
      <c r="H8" s="82" t="str">
        <f t="shared" si="7"/>
        <v/>
      </c>
      <c r="I8" s="91" t="str">
        <f t="shared" si="8"/>
        <v/>
      </c>
      <c r="J8" s="82" t="s">
        <v>53</v>
      </c>
      <c r="K8" s="82" t="str">
        <f>IF(OR(ISBLANK(チーム名),ISBLANK(選手04_姓)),"",選手04_背番号)</f>
        <v/>
      </c>
      <c r="L8" s="82" t="str">
        <f>IF(OR(ISBLANK(チーム名),ISBLANK(選手04_姓)),"",選手04_姓)</f>
        <v/>
      </c>
      <c r="M8" s="82" t="str">
        <f>IF(OR(ISBLANK(チーム名),ISBLANK(選手04_姓)),"",選手04_名)</f>
        <v/>
      </c>
      <c r="N8" s="82" t="str">
        <f>IF(OR(ISBLANK(チーム名),ISBLANK(選手04_姓)),"",選手04_姓カナ)</f>
        <v/>
      </c>
      <c r="O8" s="82" t="str">
        <f>IF(OR(ISBLANK(チーム名),ISBLANK(選手04_名カナ)),"",選手04_名カナ)</f>
        <v/>
      </c>
      <c r="P8" s="82" t="str">
        <f>IF(OR(ISBLANK(チーム名),ISBLANK(選手04_姓)),"",選手04_年齢)</f>
        <v/>
      </c>
      <c r="Q8" s="82" t="str">
        <f>IF(OR(ISBLANK(チーム名),ISBLANK(選手04_姓)),"",選手04_身長)</f>
        <v/>
      </c>
      <c r="R8" s="84" t="str">
        <f>IF(OR(ISBLANK(チーム名),ISBLANK(選手04_姓)),"",選手04_勤務先)</f>
        <v/>
      </c>
    </row>
    <row r="9" spans="1:18" x14ac:dyDescent="0.2">
      <c r="A9" s="83" t="str">
        <f t="shared" si="0"/>
        <v/>
      </c>
      <c r="B9" s="82" t="str">
        <f t="shared" si="1"/>
        <v/>
      </c>
      <c r="C9" s="82" t="str">
        <f t="shared" si="2"/>
        <v/>
      </c>
      <c r="D9" s="82" t="str">
        <f t="shared" si="3"/>
        <v/>
      </c>
      <c r="E9" s="82" t="str">
        <f t="shared" si="4"/>
        <v/>
      </c>
      <c r="F9" s="82" t="str">
        <f t="shared" si="5"/>
        <v/>
      </c>
      <c r="G9" s="82" t="str">
        <f t="shared" si="6"/>
        <v/>
      </c>
      <c r="H9" s="82" t="str">
        <f t="shared" si="7"/>
        <v/>
      </c>
      <c r="I9" s="91" t="str">
        <f t="shared" si="8"/>
        <v/>
      </c>
      <c r="J9" s="82" t="s">
        <v>54</v>
      </c>
      <c r="K9" s="82" t="str">
        <f>IF(OR(ISBLANK(チーム名),ISBLANK(選手05_姓)),"",選手05_背番号)</f>
        <v/>
      </c>
      <c r="L9" s="82" t="str">
        <f>IF(OR(ISBLANK(チーム名),ISBLANK(選手05_姓)),"",選手05_姓)</f>
        <v/>
      </c>
      <c r="M9" s="82" t="str">
        <f>IF(OR(ISBLANK(チーム名),ISBLANK(選手05_姓)),"",選手05_名)</f>
        <v/>
      </c>
      <c r="N9" s="82" t="str">
        <f>IF(OR(ISBLANK(チーム名),ISBLANK(選手05_姓)),"",選手05_姓カナ)</f>
        <v/>
      </c>
      <c r="O9" s="82" t="str">
        <f>IF(OR(ISBLANK(チーム名),ISBLANK(選手05_名カナ)),"",選手05_名カナ)</f>
        <v/>
      </c>
      <c r="P9" s="82" t="str">
        <f>IF(OR(ISBLANK(チーム名),ISBLANK(選手05_姓)),"",選手05_年齢)</f>
        <v/>
      </c>
      <c r="Q9" s="82" t="str">
        <f>IF(OR(ISBLANK(チーム名),ISBLANK(選手05_姓)),"",選手05_身長)</f>
        <v/>
      </c>
      <c r="R9" s="84" t="str">
        <f>IF(OR(ISBLANK(チーム名),ISBLANK(選手05_姓)),"",選手05_勤務先)</f>
        <v/>
      </c>
    </row>
    <row r="10" spans="1:18" x14ac:dyDescent="0.2">
      <c r="A10" s="83" t="str">
        <f t="shared" si="0"/>
        <v/>
      </c>
      <c r="B10" s="82" t="str">
        <f t="shared" si="1"/>
        <v/>
      </c>
      <c r="C10" s="82" t="str">
        <f t="shared" si="2"/>
        <v/>
      </c>
      <c r="D10" s="82" t="str">
        <f t="shared" si="3"/>
        <v/>
      </c>
      <c r="E10" s="82" t="str">
        <f t="shared" si="4"/>
        <v/>
      </c>
      <c r="F10" s="82" t="str">
        <f t="shared" si="5"/>
        <v/>
      </c>
      <c r="G10" s="82" t="str">
        <f t="shared" si="6"/>
        <v/>
      </c>
      <c r="H10" s="82" t="str">
        <f t="shared" si="7"/>
        <v/>
      </c>
      <c r="I10" s="91" t="str">
        <f t="shared" si="8"/>
        <v/>
      </c>
      <c r="J10" s="82" t="s">
        <v>55</v>
      </c>
      <c r="K10" s="82" t="str">
        <f>IF(OR(ISBLANK(チーム名),ISBLANK(選手06_姓)),"",選手06_背番号)</f>
        <v/>
      </c>
      <c r="L10" s="82" t="str">
        <f>IF(OR(ISBLANK(チーム名),ISBLANK(選手06_姓)),"",選手06_姓)</f>
        <v/>
      </c>
      <c r="M10" s="82" t="str">
        <f>IF(OR(ISBLANK(チーム名),ISBLANK(選手06_姓)),"",選手06_名)</f>
        <v/>
      </c>
      <c r="N10" s="82" t="str">
        <f>IF(OR(ISBLANK(チーム名),ISBLANK(選手06_姓)),"",選手06_姓カナ)</f>
        <v/>
      </c>
      <c r="O10" s="82" t="str">
        <f>IF(OR(ISBLANK(チーム名),ISBLANK(選手06_名カナ)),"",選手06_名カナ)</f>
        <v/>
      </c>
      <c r="P10" s="82" t="str">
        <f>IF(OR(ISBLANK(チーム名),ISBLANK(選手06_姓)),"",選手06_年齢)</f>
        <v/>
      </c>
      <c r="Q10" s="82" t="str">
        <f>IF(OR(ISBLANK(チーム名),ISBLANK(選手06_姓)),"",選手06_身長)</f>
        <v/>
      </c>
      <c r="R10" s="84" t="str">
        <f>IF(OR(ISBLANK(チーム名),ISBLANK(選手06_姓)),"",選手06_勤務先)</f>
        <v/>
      </c>
    </row>
    <row r="11" spans="1:18" x14ac:dyDescent="0.2">
      <c r="A11" s="83" t="str">
        <f t="shared" si="0"/>
        <v/>
      </c>
      <c r="B11" s="82" t="str">
        <f t="shared" si="1"/>
        <v/>
      </c>
      <c r="C11" s="82" t="str">
        <f t="shared" si="2"/>
        <v/>
      </c>
      <c r="D11" s="82" t="str">
        <f t="shared" si="3"/>
        <v/>
      </c>
      <c r="E11" s="82" t="str">
        <f t="shared" si="4"/>
        <v/>
      </c>
      <c r="F11" s="82" t="str">
        <f t="shared" si="5"/>
        <v/>
      </c>
      <c r="G11" s="82" t="str">
        <f t="shared" si="6"/>
        <v/>
      </c>
      <c r="H11" s="82" t="str">
        <f t="shared" si="7"/>
        <v/>
      </c>
      <c r="I11" s="91" t="str">
        <f t="shared" si="8"/>
        <v/>
      </c>
      <c r="J11" s="82" t="s">
        <v>56</v>
      </c>
      <c r="K11" s="82" t="str">
        <f>IF(OR(ISBLANK(チーム名),ISBLANK(選手07_姓)),"",選手07_背番号)</f>
        <v/>
      </c>
      <c r="L11" s="82" t="str">
        <f>IF(OR(ISBLANK(チーム名),ISBLANK(選手07_姓)),"",選手07_姓)</f>
        <v/>
      </c>
      <c r="M11" s="82" t="str">
        <f>IF(OR(ISBLANK(チーム名),ISBLANK(選手07_姓)),"",選手07_名)</f>
        <v/>
      </c>
      <c r="N11" s="82" t="str">
        <f>IF(OR(ISBLANK(チーム名),ISBLANK(選手07_姓)),"",選手07_姓カナ)</f>
        <v/>
      </c>
      <c r="O11" s="82" t="str">
        <f>IF(OR(ISBLANK(チーム名),ISBLANK(選手07_名カナ)),"",選手07_名カナ)</f>
        <v/>
      </c>
      <c r="P11" s="82" t="str">
        <f>IF(OR(ISBLANK(チーム名),ISBLANK(選手07_姓)),"",選手07_年齢)</f>
        <v/>
      </c>
      <c r="Q11" s="82" t="str">
        <f>IF(OR(ISBLANK(チーム名),ISBLANK(選手07_姓)),"",選手07_身長)</f>
        <v/>
      </c>
      <c r="R11" s="84" t="str">
        <f>IF(OR(ISBLANK(チーム名),ISBLANK(選手07_姓)),"",選手07_勤務先)</f>
        <v/>
      </c>
    </row>
    <row r="12" spans="1:18" x14ac:dyDescent="0.2">
      <c r="A12" s="83" t="str">
        <f t="shared" si="0"/>
        <v/>
      </c>
      <c r="B12" s="82" t="str">
        <f t="shared" si="1"/>
        <v/>
      </c>
      <c r="C12" s="82" t="str">
        <f t="shared" si="2"/>
        <v/>
      </c>
      <c r="D12" s="82" t="str">
        <f t="shared" si="3"/>
        <v/>
      </c>
      <c r="E12" s="82" t="str">
        <f t="shared" si="4"/>
        <v/>
      </c>
      <c r="F12" s="82" t="str">
        <f t="shared" si="5"/>
        <v/>
      </c>
      <c r="G12" s="82" t="str">
        <f t="shared" si="6"/>
        <v/>
      </c>
      <c r="H12" s="82" t="str">
        <f t="shared" si="7"/>
        <v/>
      </c>
      <c r="I12" s="91" t="str">
        <f t="shared" si="8"/>
        <v/>
      </c>
      <c r="J12" s="82" t="s">
        <v>57</v>
      </c>
      <c r="K12" s="82" t="str">
        <f>IF(OR(ISBLANK(チーム名),ISBLANK(選手08_姓)),"",選手08_背番号)</f>
        <v/>
      </c>
      <c r="L12" s="82" t="str">
        <f>IF(OR(ISBLANK(チーム名),ISBLANK(選手08_姓)),"",選手08_姓)</f>
        <v/>
      </c>
      <c r="M12" s="82" t="str">
        <f>IF(OR(ISBLANK(チーム名),ISBLANK(選手08_姓)),"",選手08_名)</f>
        <v/>
      </c>
      <c r="N12" s="82" t="str">
        <f>IF(OR(ISBLANK(チーム名),ISBLANK(選手08_姓)),"",選手08_姓カナ)</f>
        <v/>
      </c>
      <c r="O12" s="82" t="str">
        <f>IF(OR(ISBLANK(チーム名),ISBLANK(選手02_名カナ)),"",選手02_名カナ)</f>
        <v/>
      </c>
      <c r="P12" s="82" t="str">
        <f>IF(OR(ISBLANK(チーム名),ISBLANK(選手08_姓)),"",選手08_年齢)</f>
        <v/>
      </c>
      <c r="Q12" s="82" t="str">
        <f>IF(OR(ISBLANK(チーム名),ISBLANK(選手08_姓)),"",選手08_身長)</f>
        <v/>
      </c>
      <c r="R12" s="84" t="str">
        <f>IF(OR(ISBLANK(チーム名),ISBLANK(選手08_姓)),"",選手08_勤務先)</f>
        <v/>
      </c>
    </row>
    <row r="13" spans="1:18" x14ac:dyDescent="0.2">
      <c r="A13" s="83" t="str">
        <f t="shared" si="0"/>
        <v/>
      </c>
      <c r="B13" s="82" t="str">
        <f t="shared" si="1"/>
        <v/>
      </c>
      <c r="C13" s="82" t="str">
        <f t="shared" si="2"/>
        <v/>
      </c>
      <c r="D13" s="82" t="str">
        <f t="shared" si="3"/>
        <v/>
      </c>
      <c r="E13" s="82" t="str">
        <f t="shared" si="4"/>
        <v/>
      </c>
      <c r="F13" s="82" t="str">
        <f t="shared" si="5"/>
        <v/>
      </c>
      <c r="G13" s="82" t="str">
        <f t="shared" si="6"/>
        <v/>
      </c>
      <c r="H13" s="82" t="str">
        <f t="shared" si="7"/>
        <v/>
      </c>
      <c r="I13" s="91" t="str">
        <f t="shared" si="8"/>
        <v/>
      </c>
      <c r="J13" s="82" t="s">
        <v>58</v>
      </c>
      <c r="K13" s="82" t="str">
        <f>IF(OR(ISBLANK(チーム名),ISBLANK(選手09_姓)),"",選手09_背番号)</f>
        <v/>
      </c>
      <c r="L13" s="82" t="str">
        <f>IF(OR(ISBLANK(チーム名),ISBLANK(選手09_姓)),"",選手09_姓)</f>
        <v/>
      </c>
      <c r="M13" s="82" t="str">
        <f>IF(OR(ISBLANK(チーム名),ISBLANK(選手09_姓)),"",選手09_名)</f>
        <v/>
      </c>
      <c r="N13" s="82" t="str">
        <f>IF(OR(ISBLANK(チーム名),ISBLANK(選手09_姓)),"",選手09_姓カナ)</f>
        <v/>
      </c>
      <c r="O13" s="82" t="str">
        <f>IF(OR(ISBLANK(チーム名),ISBLANK(選手08_名カナ)),"",選手08_名カナ)</f>
        <v/>
      </c>
      <c r="P13" s="82" t="str">
        <f>IF(OR(ISBLANK(チーム名),ISBLANK(選手09_姓)),"",選手09_年齢)</f>
        <v/>
      </c>
      <c r="Q13" s="82" t="str">
        <f>IF(OR(ISBLANK(チーム名),ISBLANK(選手09_姓)),"",選手09_身長)</f>
        <v/>
      </c>
      <c r="R13" s="84" t="str">
        <f>IF(OR(ISBLANK(チーム名),ISBLANK(選手09_姓)),"",選手09_勤務先)</f>
        <v/>
      </c>
    </row>
    <row r="14" spans="1:18" x14ac:dyDescent="0.2">
      <c r="A14" s="83" t="str">
        <f t="shared" si="0"/>
        <v/>
      </c>
      <c r="B14" s="82" t="str">
        <f t="shared" si="1"/>
        <v/>
      </c>
      <c r="C14" s="82" t="str">
        <f t="shared" si="2"/>
        <v/>
      </c>
      <c r="D14" s="82" t="str">
        <f t="shared" si="3"/>
        <v/>
      </c>
      <c r="E14" s="82" t="str">
        <f t="shared" si="4"/>
        <v/>
      </c>
      <c r="F14" s="82" t="str">
        <f t="shared" si="5"/>
        <v/>
      </c>
      <c r="G14" s="82" t="str">
        <f t="shared" si="6"/>
        <v/>
      </c>
      <c r="H14" s="82" t="str">
        <f t="shared" si="7"/>
        <v/>
      </c>
      <c r="I14" s="91" t="str">
        <f t="shared" si="8"/>
        <v/>
      </c>
      <c r="J14" s="82" t="s">
        <v>59</v>
      </c>
      <c r="K14" s="82" t="str">
        <f>IF(OR(ISBLANK(チーム名),ISBLANK(選手10_姓)),"",選手10_背番号)</f>
        <v/>
      </c>
      <c r="L14" s="82" t="str">
        <f>IF(OR(ISBLANK(チーム名),ISBLANK(選手10_姓)),"",選手10_姓)</f>
        <v/>
      </c>
      <c r="M14" s="82" t="str">
        <f>IF(OR(ISBLANK(チーム名),ISBLANK(選手10_姓)),"",選手10_名)</f>
        <v/>
      </c>
      <c r="N14" s="82" t="str">
        <f>IF(OR(ISBLANK(チーム名),ISBLANK(選手10_姓)),"",選手10_姓カナ)</f>
        <v/>
      </c>
      <c r="O14" s="82" t="str">
        <f>IF(OR(ISBLANK(チーム名),ISBLANK(選手09_名カナ)),"",選手09_名カナ)</f>
        <v/>
      </c>
      <c r="P14" s="82" t="str">
        <f>IF(OR(ISBLANK(チーム名),ISBLANK(選手10_姓)),"",選手10_年齢)</f>
        <v/>
      </c>
      <c r="Q14" s="82" t="str">
        <f>IF(OR(ISBLANK(チーム名),ISBLANK(選手10_姓)),"",選手10_身長)</f>
        <v/>
      </c>
      <c r="R14" s="84" t="str">
        <f>IF(OR(ISBLANK(チーム名),ISBLANK(選手10_姓)),"",選手10_勤務先)</f>
        <v/>
      </c>
    </row>
    <row r="15" spans="1:18" x14ac:dyDescent="0.2">
      <c r="A15" s="83" t="str">
        <f t="shared" si="0"/>
        <v/>
      </c>
      <c r="B15" s="82" t="str">
        <f t="shared" si="1"/>
        <v/>
      </c>
      <c r="C15" s="82" t="str">
        <f t="shared" si="2"/>
        <v/>
      </c>
      <c r="D15" s="82" t="str">
        <f t="shared" si="3"/>
        <v/>
      </c>
      <c r="E15" s="82" t="str">
        <f t="shared" si="4"/>
        <v/>
      </c>
      <c r="F15" s="82" t="str">
        <f t="shared" si="5"/>
        <v/>
      </c>
      <c r="G15" s="82" t="str">
        <f t="shared" si="6"/>
        <v/>
      </c>
      <c r="H15" s="82" t="str">
        <f t="shared" si="7"/>
        <v/>
      </c>
      <c r="I15" s="91" t="str">
        <f t="shared" si="8"/>
        <v/>
      </c>
      <c r="J15" s="82" t="s">
        <v>60</v>
      </c>
      <c r="K15" s="82" t="str">
        <f>IF(OR(ISBLANK(チーム名),ISBLANK(選手11_姓)),"",選手11_背番号)</f>
        <v/>
      </c>
      <c r="L15" s="82" t="str">
        <f>IF(OR(ISBLANK(チーム名),ISBLANK(選手11_姓)),"",選手11_姓)</f>
        <v/>
      </c>
      <c r="M15" s="82" t="str">
        <f>IF(OR(ISBLANK(チーム名),ISBLANK(選手11_姓)),"",選手11_名)</f>
        <v/>
      </c>
      <c r="N15" s="82" t="str">
        <f>IF(OR(ISBLANK(チーム名),ISBLANK(選手11_姓)),"",選手11_姓カナ)</f>
        <v/>
      </c>
      <c r="O15" s="82" t="str">
        <f>IF(OR(ISBLANK(チーム名),ISBLANK(選手10_名カナ)),"",選手10_名カナ)</f>
        <v/>
      </c>
      <c r="P15" s="82" t="str">
        <f>IF(OR(ISBLANK(チーム名),ISBLANK(選手11_姓)),"",選手11_年齢)</f>
        <v/>
      </c>
      <c r="Q15" s="82" t="str">
        <f>IF(OR(ISBLANK(チーム名),ISBLANK(選手11_姓)),"",選手11_身長)</f>
        <v/>
      </c>
      <c r="R15" s="84" t="str">
        <f>IF(OR(ISBLANK(チーム名),ISBLANK(選手11_姓)),"",選手11_勤務先)</f>
        <v/>
      </c>
    </row>
    <row r="16" spans="1:18" x14ac:dyDescent="0.2">
      <c r="A16" s="83" t="str">
        <f t="shared" si="0"/>
        <v/>
      </c>
      <c r="B16" s="82" t="str">
        <f t="shared" si="1"/>
        <v/>
      </c>
      <c r="C16" s="82" t="str">
        <f t="shared" si="2"/>
        <v/>
      </c>
      <c r="D16" s="82" t="str">
        <f t="shared" si="3"/>
        <v/>
      </c>
      <c r="E16" s="82" t="str">
        <f t="shared" si="4"/>
        <v/>
      </c>
      <c r="F16" s="82" t="str">
        <f t="shared" si="5"/>
        <v/>
      </c>
      <c r="G16" s="82" t="str">
        <f t="shared" si="6"/>
        <v/>
      </c>
      <c r="H16" s="82" t="str">
        <f t="shared" si="7"/>
        <v/>
      </c>
      <c r="I16" s="91" t="str">
        <f t="shared" si="8"/>
        <v/>
      </c>
      <c r="J16" s="82" t="s">
        <v>61</v>
      </c>
      <c r="K16" s="82" t="str">
        <f>IF(OR(ISBLANK(チーム名),ISBLANK(選手12_姓)),"",選手12_背番号)</f>
        <v/>
      </c>
      <c r="L16" s="82" t="str">
        <f>IF(OR(ISBLANK(チーム名),ISBLANK(選手12_姓)),"",選手12_姓)</f>
        <v/>
      </c>
      <c r="M16" s="82" t="str">
        <f>IF(OR(ISBLANK(チーム名),ISBLANK(選手12_姓)),"",選手12_名)</f>
        <v/>
      </c>
      <c r="N16" s="82" t="str">
        <f>IF(OR(ISBLANK(チーム名),ISBLANK(選手12_姓)),"",選手12_姓カナ)</f>
        <v/>
      </c>
      <c r="O16" s="82" t="str">
        <f>IF(OR(ISBLANK(チーム名),ISBLANK(選手12_名カナ)),"",選手12_名カナ)</f>
        <v/>
      </c>
      <c r="P16" s="82" t="str">
        <f>IF(OR(ISBLANK(チーム名),ISBLANK(選手12_姓)),"",選手12_年齢)</f>
        <v/>
      </c>
      <c r="Q16" s="82" t="str">
        <f>IF(OR(ISBLANK(チーム名),ISBLANK(選手12_姓)),"",選手12_身長)</f>
        <v/>
      </c>
      <c r="R16" s="84" t="str">
        <f>IF(OR(ISBLANK(チーム名),ISBLANK(選手12_姓)),"",選手12_勤務先)</f>
        <v/>
      </c>
    </row>
    <row r="17" spans="1:18" x14ac:dyDescent="0.2">
      <c r="A17" s="83" t="str">
        <f t="shared" si="0"/>
        <v/>
      </c>
      <c r="B17" s="82" t="str">
        <f t="shared" si="1"/>
        <v/>
      </c>
      <c r="C17" s="82" t="str">
        <f t="shared" si="2"/>
        <v/>
      </c>
      <c r="D17" s="82" t="str">
        <f t="shared" si="3"/>
        <v/>
      </c>
      <c r="E17" s="82" t="str">
        <f t="shared" si="4"/>
        <v/>
      </c>
      <c r="F17" s="82" t="str">
        <f t="shared" si="5"/>
        <v/>
      </c>
      <c r="G17" s="82" t="str">
        <f t="shared" si="6"/>
        <v/>
      </c>
      <c r="H17" s="82" t="str">
        <f t="shared" si="7"/>
        <v/>
      </c>
      <c r="I17" s="91" t="str">
        <f t="shared" si="8"/>
        <v/>
      </c>
      <c r="J17" s="82" t="s">
        <v>62</v>
      </c>
      <c r="K17" s="82" t="str">
        <f>IF(OR(ISBLANK(チーム名),ISBLANK(選手13_姓)),"",選手13_背番号)</f>
        <v/>
      </c>
      <c r="L17" s="82" t="str">
        <f>IF(OR(ISBLANK(チーム名),ISBLANK(選手13_姓)),"",選手13_姓)</f>
        <v/>
      </c>
      <c r="M17" s="82" t="str">
        <f>IF(OR(ISBLANK(チーム名),ISBLANK(選手13_姓)),"",選手13_名)</f>
        <v/>
      </c>
      <c r="N17" s="82" t="str">
        <f>IF(OR(ISBLANK(チーム名),ISBLANK(選手13_姓)),"",選手13_姓カナ)</f>
        <v/>
      </c>
      <c r="O17" s="82" t="str">
        <f>IF(OR(ISBLANK(チーム名),ISBLANK(選手13_姓)),"",選手13_名カナ)</f>
        <v/>
      </c>
      <c r="P17" s="82" t="str">
        <f>IF(OR(ISBLANK(チーム名),ISBLANK(選手13_姓)),"",選手13_年齢)</f>
        <v/>
      </c>
      <c r="Q17" s="82" t="str">
        <f>IF(OR(ISBLANK(チーム名),ISBLANK(選手13_姓)),"",選手13_身長)</f>
        <v/>
      </c>
      <c r="R17" s="84" t="str">
        <f>IF(OR(ISBLANK(チーム名),ISBLANK(選手13_姓)),"",選手13_勤務先)</f>
        <v/>
      </c>
    </row>
    <row r="18" spans="1:18" x14ac:dyDescent="0.2">
      <c r="A18" s="83" t="str">
        <f t="shared" si="0"/>
        <v/>
      </c>
      <c r="B18" s="82" t="str">
        <f t="shared" si="1"/>
        <v/>
      </c>
      <c r="C18" s="82" t="str">
        <f t="shared" si="2"/>
        <v/>
      </c>
      <c r="D18" s="82" t="str">
        <f t="shared" si="3"/>
        <v/>
      </c>
      <c r="E18" s="82" t="str">
        <f t="shared" si="4"/>
        <v/>
      </c>
      <c r="F18" s="82" t="str">
        <f t="shared" si="5"/>
        <v/>
      </c>
      <c r="G18" s="82" t="str">
        <f t="shared" si="6"/>
        <v/>
      </c>
      <c r="H18" s="82" t="str">
        <f t="shared" si="7"/>
        <v/>
      </c>
      <c r="I18" s="91" t="str">
        <f t="shared" si="8"/>
        <v/>
      </c>
      <c r="J18" s="82" t="s">
        <v>63</v>
      </c>
      <c r="K18" s="82" t="str">
        <f>IF(OR(ISBLANK(チーム名),ISBLANK(選手14_姓)),"",選手14_背番号)</f>
        <v/>
      </c>
      <c r="L18" s="82" t="str">
        <f>IF(OR(ISBLANK(チーム名),ISBLANK(選手14_姓)),"",選手14_姓)</f>
        <v/>
      </c>
      <c r="M18" s="82" t="str">
        <f>IF(OR(ISBLANK(チーム名),ISBLANK(選手14_姓)),"",選手14_名)</f>
        <v/>
      </c>
      <c r="N18" s="82" t="str">
        <f>IF(OR(ISBLANK(チーム名),ISBLANK(選手14_姓)),"",選手14_姓カナ)</f>
        <v/>
      </c>
      <c r="O18" s="82" t="str">
        <f>IF(OR(ISBLANK(チーム名),ISBLANK(選手14_姓)),"",選手14_名カナ)</f>
        <v/>
      </c>
      <c r="P18" s="82" t="str">
        <f>IF(OR(ISBLANK(チーム名),ISBLANK(選手14_姓)),"",選手14_年齢)</f>
        <v/>
      </c>
      <c r="Q18" s="82" t="str">
        <f>IF(OR(ISBLANK(チーム名),ISBLANK(選手14_姓)),"",選手14_身長)</f>
        <v/>
      </c>
      <c r="R18" s="84" t="str">
        <f>IF(OR(ISBLANK(チーム名),ISBLANK(選手14_姓)),"",選手14_勤務先)</f>
        <v/>
      </c>
    </row>
    <row r="19" spans="1:18" x14ac:dyDescent="0.2">
      <c r="A19" s="83" t="str">
        <f t="shared" si="0"/>
        <v/>
      </c>
      <c r="B19" s="82" t="str">
        <f t="shared" si="1"/>
        <v/>
      </c>
      <c r="C19" s="82" t="str">
        <f t="shared" si="2"/>
        <v/>
      </c>
      <c r="D19" s="82" t="str">
        <f t="shared" si="3"/>
        <v/>
      </c>
      <c r="E19" s="82" t="str">
        <f t="shared" si="4"/>
        <v/>
      </c>
      <c r="F19" s="82" t="str">
        <f t="shared" si="5"/>
        <v/>
      </c>
      <c r="G19" s="82" t="str">
        <f t="shared" si="6"/>
        <v/>
      </c>
      <c r="H19" s="82" t="str">
        <f t="shared" si="7"/>
        <v/>
      </c>
      <c r="I19" s="91" t="str">
        <f t="shared" si="8"/>
        <v/>
      </c>
      <c r="J19" s="82" t="s">
        <v>64</v>
      </c>
      <c r="K19" s="82" t="str">
        <f>IF(OR(ISBLANK(チーム名),ISBLANK(選手15_姓)),"",選手15_背番号)</f>
        <v/>
      </c>
      <c r="L19" s="82" t="str">
        <f>IF(OR(ISBLANK(チーム名),ISBLANK(選手15_姓)),"",選手15_姓)</f>
        <v/>
      </c>
      <c r="M19" s="82" t="str">
        <f>IF(OR(ISBLANK(チーム名),ISBLANK(選手15_姓)),"",選手15_名)</f>
        <v/>
      </c>
      <c r="N19" s="82" t="str">
        <f>IF(OR(ISBLANK(チーム名),ISBLANK(選手15_姓)),"",選手15_姓カナ)</f>
        <v/>
      </c>
      <c r="O19" s="82" t="str">
        <f>IF(OR(ISBLANK(チーム名),ISBLANK(選手15_姓)),"",選手15_名カナ)</f>
        <v/>
      </c>
      <c r="P19" s="82" t="str">
        <f>IF(OR(ISBLANK(チーム名),ISBLANK(選手15_姓)),"",選手15_年齢)</f>
        <v/>
      </c>
      <c r="Q19" s="82" t="str">
        <f>IF(OR(ISBLANK(チーム名),ISBLANK(選手15_姓)),"",選手15_身長)</f>
        <v/>
      </c>
      <c r="R19" s="84" t="str">
        <f>IF(OR(ISBLANK(チーム名),ISBLANK(選手15_姓)),"",選手15_勤務先)</f>
        <v/>
      </c>
    </row>
    <row r="20" spans="1:18" x14ac:dyDescent="0.2">
      <c r="A20" s="83" t="str">
        <f t="shared" si="0"/>
        <v/>
      </c>
      <c r="B20" s="82" t="str">
        <f t="shared" si="1"/>
        <v/>
      </c>
      <c r="C20" s="82" t="str">
        <f t="shared" si="2"/>
        <v/>
      </c>
      <c r="D20" s="82" t="str">
        <f t="shared" si="3"/>
        <v/>
      </c>
      <c r="E20" s="82" t="str">
        <f t="shared" si="4"/>
        <v/>
      </c>
      <c r="F20" s="82" t="str">
        <f t="shared" si="5"/>
        <v/>
      </c>
      <c r="G20" s="82" t="str">
        <f t="shared" si="6"/>
        <v/>
      </c>
      <c r="H20" s="82" t="str">
        <f t="shared" si="7"/>
        <v/>
      </c>
      <c r="I20" s="91" t="str">
        <f t="shared" si="8"/>
        <v/>
      </c>
      <c r="J20" s="82" t="s">
        <v>65</v>
      </c>
      <c r="K20" s="82" t="str">
        <f>IF(OR(ISBLANK(チーム名),ISBLANK(選手16_姓)),"",選手16_背番号)</f>
        <v/>
      </c>
      <c r="L20" s="82" t="str">
        <f>IF(OR(ISBLANK(チーム名),ISBLANK(選手16_姓)),"",選手16_姓)</f>
        <v/>
      </c>
      <c r="M20" s="82" t="str">
        <f>IF(OR(ISBLANK(チーム名),ISBLANK(選手16_姓)),"",選手16_名)</f>
        <v/>
      </c>
      <c r="N20" s="82" t="str">
        <f>IF(OR(ISBLANK(チーム名),ISBLANK(選手16_姓)),"",選手16_姓カナ)</f>
        <v/>
      </c>
      <c r="O20" s="82" t="str">
        <f>IF(OR(ISBLANK(チーム名),ISBLANK(選手16_姓)),"",選手16_名カナ)</f>
        <v/>
      </c>
      <c r="P20" s="82" t="str">
        <f>IF(OR(ISBLANK(チーム名),ISBLANK(選手16_姓)),"",選手16_年齢)</f>
        <v/>
      </c>
      <c r="Q20" s="82" t="str">
        <f>IF(OR(ISBLANK(チーム名),ISBLANK(選手16_姓)),"",選手16_身長)</f>
        <v/>
      </c>
      <c r="R20" s="84" t="str">
        <f>IF(OR(ISBLANK(チーム名),ISBLANK(選手16_姓)),"",選手16_勤務先)</f>
        <v/>
      </c>
    </row>
    <row r="21" spans="1:18" x14ac:dyDescent="0.2">
      <c r="A21" s="83" t="str">
        <f t="shared" si="0"/>
        <v/>
      </c>
      <c r="B21" s="82" t="str">
        <f t="shared" si="1"/>
        <v/>
      </c>
      <c r="C21" s="82" t="str">
        <f t="shared" si="2"/>
        <v/>
      </c>
      <c r="D21" s="82" t="str">
        <f t="shared" si="3"/>
        <v/>
      </c>
      <c r="E21" s="82" t="str">
        <f t="shared" si="4"/>
        <v/>
      </c>
      <c r="F21" s="82" t="str">
        <f t="shared" si="5"/>
        <v/>
      </c>
      <c r="G21" s="82" t="str">
        <f t="shared" si="6"/>
        <v/>
      </c>
      <c r="H21" s="82" t="str">
        <f t="shared" si="7"/>
        <v/>
      </c>
      <c r="I21" s="91" t="str">
        <f t="shared" si="8"/>
        <v/>
      </c>
      <c r="J21" s="82" t="s">
        <v>66</v>
      </c>
      <c r="K21" s="82" t="str">
        <f>IF(OR(ISBLANK(チーム名),ISBLANK(選手17_姓)),"",選手17_背番号)</f>
        <v/>
      </c>
      <c r="L21" s="82" t="str">
        <f>IF(OR(ISBLANK(チーム名),ISBLANK(選手17_姓)),"",選手17_姓)</f>
        <v/>
      </c>
      <c r="M21" s="82" t="str">
        <f>IF(OR(ISBLANK(チーム名),ISBLANK(選手17_姓)),"",選手17_名)</f>
        <v/>
      </c>
      <c r="N21" s="82" t="str">
        <f>IF(OR(ISBLANK(チーム名),ISBLANK(選手17_姓)),"",選手17_姓カナ)</f>
        <v/>
      </c>
      <c r="O21" s="82" t="str">
        <f>IF(OR(ISBLANK(チーム名),ISBLANK(選手17_姓)),"",選手17_名カナ)</f>
        <v/>
      </c>
      <c r="P21" s="82" t="str">
        <f>IF(OR(ISBLANK(チーム名),ISBLANK(選手17_姓)),"",選手17_年齢)</f>
        <v/>
      </c>
      <c r="Q21" s="82" t="str">
        <f>IF(OR(ISBLANK(チーム名),ISBLANK(選手17_姓)),"",選手17_身長)</f>
        <v/>
      </c>
      <c r="R21" s="84" t="str">
        <f>IF(OR(ISBLANK(チーム名),ISBLANK(選手17_姓)),"",選手17_勤務先)</f>
        <v/>
      </c>
    </row>
    <row r="22" spans="1:18" x14ac:dyDescent="0.2">
      <c r="A22" s="83" t="str">
        <f t="shared" si="0"/>
        <v/>
      </c>
      <c r="B22" s="82" t="str">
        <f t="shared" si="1"/>
        <v/>
      </c>
      <c r="C22" s="82" t="str">
        <f t="shared" si="2"/>
        <v/>
      </c>
      <c r="D22" s="82" t="str">
        <f t="shared" si="3"/>
        <v/>
      </c>
      <c r="E22" s="82" t="str">
        <f t="shared" si="4"/>
        <v/>
      </c>
      <c r="F22" s="82" t="str">
        <f t="shared" si="5"/>
        <v/>
      </c>
      <c r="G22" s="82" t="str">
        <f t="shared" si="6"/>
        <v/>
      </c>
      <c r="H22" s="82" t="str">
        <f t="shared" si="7"/>
        <v/>
      </c>
      <c r="I22" s="91" t="str">
        <f t="shared" si="8"/>
        <v/>
      </c>
      <c r="J22" s="88" t="s">
        <v>67</v>
      </c>
      <c r="K22" s="88" t="str">
        <f>IF(OR(ISBLANK(チーム名),ISBLANK(選手18_姓)),"",選手18_背番号)</f>
        <v/>
      </c>
      <c r="L22" s="88" t="str">
        <f>IF(OR(ISBLANK(チーム名),ISBLANK(選手18_姓)),"",選手18_姓)</f>
        <v/>
      </c>
      <c r="M22" s="88" t="str">
        <f>IF(OR(ISBLANK(チーム名),ISBLANK(選手18_姓)),"",選手18_名)</f>
        <v/>
      </c>
      <c r="N22" s="82" t="str">
        <f>IF(OR(ISBLANK(チーム名),ISBLANK(選手18_姓)),"",選手18_姓カナ)</f>
        <v/>
      </c>
      <c r="O22" s="82" t="str">
        <f>IF(OR(ISBLANK(チーム名),ISBLANK(選手18_姓)),"",選手18_名カナ)</f>
        <v/>
      </c>
      <c r="P22" s="88" t="str">
        <f>IF(OR(ISBLANK(チーム名),ISBLANK(選手18_姓)),"",選手18_年齢)</f>
        <v/>
      </c>
      <c r="Q22" s="88" t="str">
        <f>IF(OR(ISBLANK(チーム名),ISBLANK(選手18_姓)),"",選手18_身長)</f>
        <v/>
      </c>
      <c r="R22" s="89" t="str">
        <f>IF(OR(ISBLANK(チーム名),ISBLANK(選手18_姓)),"",選手18_勤務先)</f>
        <v/>
      </c>
    </row>
  </sheetData>
  <sheetProtection algorithmName="SHA-512" hashValue="sMzw70WRmGRkilN3BoGI+8gXG3yQjH6nJZXY9AjMmGxGzo92gw61AxQnZehfZ2mXNVDjHHtjzUg3aEjlVf62Qg==" saltValue="vWk2HQ2C8VMWZPjdocxUvw==" spinCount="100000" sheet="1" objects="1" scenarios="1" selectLockedCells="1"/>
  <phoneticPr fontId="26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0"/>
  <sheetViews>
    <sheetView showGridLines="0" view="pageBreakPreview" topLeftCell="A7" zoomScale="75" zoomScaleNormal="100" zoomScaleSheetLayoutView="75" workbookViewId="0">
      <selection activeCell="F5" sqref="F5:J5"/>
    </sheetView>
  </sheetViews>
  <sheetFormatPr defaultColWidth="8.90625" defaultRowHeight="16.5" x14ac:dyDescent="0.2"/>
  <cols>
    <col min="1" max="4" width="8.90625" style="50"/>
    <col min="5" max="5" width="4.08984375" style="50" customWidth="1"/>
    <col min="6" max="6" width="8.90625" style="50"/>
    <col min="7" max="7" width="6.6328125" style="50" customWidth="1"/>
    <col min="8" max="8" width="12.6328125" style="50" customWidth="1"/>
    <col min="9" max="10" width="7.6328125" style="50" customWidth="1"/>
    <col min="11" max="11" width="3.6328125" style="50" customWidth="1"/>
    <col min="12" max="16384" width="8.90625" style="50"/>
  </cols>
  <sheetData>
    <row r="1" spans="1:12" ht="26" x14ac:dyDescent="0.2">
      <c r="A1" s="154" t="s">
        <v>68</v>
      </c>
      <c r="B1" s="154"/>
      <c r="C1" s="154"/>
      <c r="D1" s="154"/>
      <c r="F1" s="51" t="s">
        <v>69</v>
      </c>
      <c r="G1" s="52"/>
      <c r="H1" s="52"/>
      <c r="I1" s="52"/>
      <c r="J1" s="52"/>
    </row>
    <row r="2" spans="1:12" ht="26" x14ac:dyDescent="0.2">
      <c r="A2" s="154"/>
      <c r="B2" s="154"/>
      <c r="C2" s="154"/>
      <c r="D2" s="154"/>
      <c r="F2" s="51" t="s">
        <v>70</v>
      </c>
      <c r="G2" s="52"/>
      <c r="H2" s="52"/>
      <c r="I2" s="52"/>
      <c r="J2" s="52"/>
    </row>
    <row r="3" spans="1:12" ht="15" customHeight="1" x14ac:dyDescent="0.2">
      <c r="A3" s="53"/>
      <c r="F3" s="54"/>
      <c r="J3" s="54" t="s">
        <v>71</v>
      </c>
    </row>
    <row r="4" spans="1:12" ht="18" customHeight="1" x14ac:dyDescent="0.2">
      <c r="A4" s="55"/>
      <c r="B4" s="56"/>
      <c r="C4" s="56"/>
      <c r="D4" s="57"/>
      <c r="F4" s="157" t="s">
        <v>72</v>
      </c>
      <c r="G4" s="158"/>
      <c r="H4" s="158"/>
      <c r="I4" s="158"/>
      <c r="J4" s="159"/>
    </row>
    <row r="5" spans="1:12" ht="30" customHeight="1" x14ac:dyDescent="0.2">
      <c r="A5" s="58" t="s">
        <v>69</v>
      </c>
      <c r="B5" s="52"/>
      <c r="C5" s="52"/>
      <c r="D5" s="59"/>
      <c r="F5" s="160" t="str">
        <f>IF(大会参加申込用紙!C10="","",大会参加申込用紙!C10)</f>
        <v/>
      </c>
      <c r="G5" s="161"/>
      <c r="H5" s="161"/>
      <c r="I5" s="161"/>
      <c r="J5" s="162"/>
      <c r="L5" s="50" t="s">
        <v>73</v>
      </c>
    </row>
    <row r="6" spans="1:12" ht="27" customHeight="1" x14ac:dyDescent="0.2">
      <c r="A6" s="58"/>
      <c r="B6" s="52"/>
      <c r="C6" s="52"/>
      <c r="D6" s="59"/>
      <c r="F6" s="163" t="s">
        <v>74</v>
      </c>
      <c r="G6" s="164"/>
      <c r="H6" s="165" t="str">
        <f>IF(大会参加申込用紙!C14="","",大会参加申込用紙!C14)</f>
        <v/>
      </c>
      <c r="I6" s="166"/>
      <c r="J6" s="167"/>
      <c r="L6" s="50" t="s">
        <v>73</v>
      </c>
    </row>
    <row r="7" spans="1:12" ht="27" customHeight="1" x14ac:dyDescent="0.2">
      <c r="A7" s="58" t="s">
        <v>70</v>
      </c>
      <c r="B7" s="52"/>
      <c r="C7" s="52"/>
      <c r="D7" s="59"/>
      <c r="F7" s="168" t="s">
        <v>35</v>
      </c>
      <c r="G7" s="169"/>
      <c r="H7" s="170" t="str">
        <f>IF(大会参加申込用紙!C15="","",大会参加申込用紙!C15)</f>
        <v/>
      </c>
      <c r="I7" s="171"/>
      <c r="J7" s="172"/>
      <c r="L7" s="50" t="s">
        <v>73</v>
      </c>
    </row>
    <row r="8" spans="1:12" ht="27" customHeight="1" x14ac:dyDescent="0.2">
      <c r="A8" s="60"/>
      <c r="B8" s="61"/>
      <c r="C8" s="61"/>
      <c r="D8" s="62"/>
      <c r="F8" s="168" t="s">
        <v>49</v>
      </c>
      <c r="G8" s="169"/>
      <c r="H8" s="170" t="e">
        <f>IF(大会参加申込用紙!#REF!="","",大会参加申込用紙!#REF!)</f>
        <v>#REF!</v>
      </c>
      <c r="I8" s="171"/>
      <c r="J8" s="172"/>
      <c r="L8" s="50" t="s">
        <v>73</v>
      </c>
    </row>
    <row r="9" spans="1:12" ht="27" customHeight="1" x14ac:dyDescent="0.2">
      <c r="A9" s="63"/>
      <c r="F9" s="168" t="s">
        <v>75</v>
      </c>
      <c r="G9" s="169"/>
      <c r="H9" s="170" t="e">
        <f>IF(大会参加申込用紙!#REF!="","",大会参加申込用紙!#REF!)</f>
        <v>#REF!</v>
      </c>
      <c r="I9" s="171"/>
      <c r="J9" s="172"/>
      <c r="L9" s="50" t="s">
        <v>73</v>
      </c>
    </row>
    <row r="10" spans="1:12" ht="20.25" customHeight="1" x14ac:dyDescent="0.2">
      <c r="A10" s="63"/>
      <c r="F10" s="64" t="s">
        <v>76</v>
      </c>
      <c r="G10" s="173" t="s">
        <v>77</v>
      </c>
      <c r="H10" s="174"/>
      <c r="I10" s="93" t="s">
        <v>78</v>
      </c>
      <c r="J10" s="93" t="s">
        <v>79</v>
      </c>
    </row>
    <row r="11" spans="1:12" ht="27" customHeight="1" x14ac:dyDescent="0.2">
      <c r="A11" s="178" t="s">
        <v>80</v>
      </c>
      <c r="B11" s="178"/>
      <c r="C11" s="178"/>
      <c r="D11" s="178"/>
      <c r="F11" s="65" t="str">
        <f>IF(大会参加申込用紙!B17="","",大会参加申込用紙!B17)</f>
        <v/>
      </c>
      <c r="G11" s="152" t="str">
        <f>IF(大会参加申込用紙!C17="","",大会参加申込用紙!C17)</f>
        <v/>
      </c>
      <c r="H11" s="153"/>
      <c r="I11" s="73" t="str">
        <f>IF(大会参加申込用紙!G17="","",大会参加申込用紙!G17)</f>
        <v/>
      </c>
      <c r="J11" s="73" t="str">
        <f>IF(大会参加申込用紙!H17="","",大会参加申込用紙!H17)</f>
        <v/>
      </c>
      <c r="L11" s="50" t="s">
        <v>73</v>
      </c>
    </row>
    <row r="12" spans="1:12" ht="27" customHeight="1" x14ac:dyDescent="0.2">
      <c r="A12" s="178"/>
      <c r="B12" s="178"/>
      <c r="C12" s="178"/>
      <c r="D12" s="178"/>
      <c r="F12" s="65" t="str">
        <f>IF(大会参加申込用紙!B18="","",大会参加申込用紙!B18)</f>
        <v/>
      </c>
      <c r="G12" s="155" t="str">
        <f>IF(大会参加申込用紙!C18="","",大会参加申込用紙!C18)</f>
        <v/>
      </c>
      <c r="H12" s="156"/>
      <c r="I12" s="73" t="str">
        <f>IF(大会参加申込用紙!G18="","",大会参加申込用紙!G18)</f>
        <v/>
      </c>
      <c r="J12" s="73" t="str">
        <f>IF(大会参加申込用紙!H18="","",大会参加申込用紙!H18)</f>
        <v/>
      </c>
      <c r="L12" s="50" t="s">
        <v>73</v>
      </c>
    </row>
    <row r="13" spans="1:12" ht="27" customHeight="1" x14ac:dyDescent="0.2">
      <c r="A13" s="178"/>
      <c r="B13" s="178"/>
      <c r="C13" s="178"/>
      <c r="D13" s="178"/>
      <c r="F13" s="65" t="str">
        <f>IF(大会参加申込用紙!B19="","",大会参加申込用紙!B19)</f>
        <v/>
      </c>
      <c r="G13" s="155" t="str">
        <f>IF(大会参加申込用紙!C19="","",大会参加申込用紙!C19)</f>
        <v/>
      </c>
      <c r="H13" s="156"/>
      <c r="I13" s="73" t="str">
        <f>IF(大会参加申込用紙!G19="","",大会参加申込用紙!G19)</f>
        <v/>
      </c>
      <c r="J13" s="73" t="str">
        <f>IF(大会参加申込用紙!H19="","",大会参加申込用紙!H19)</f>
        <v/>
      </c>
      <c r="L13" s="50" t="s">
        <v>73</v>
      </c>
    </row>
    <row r="14" spans="1:12" ht="27" customHeight="1" x14ac:dyDescent="0.2">
      <c r="A14" s="178"/>
      <c r="B14" s="178"/>
      <c r="C14" s="178"/>
      <c r="D14" s="178"/>
      <c r="F14" s="65" t="str">
        <f>IF(大会参加申込用紙!B20="","",大会参加申込用紙!B20)</f>
        <v/>
      </c>
      <c r="G14" s="155" t="str">
        <f>IF(大会参加申込用紙!C20="","",大会参加申込用紙!C20)</f>
        <v/>
      </c>
      <c r="H14" s="156"/>
      <c r="I14" s="73" t="str">
        <f>IF(大会参加申込用紙!G20="","",大会参加申込用紙!G20)</f>
        <v/>
      </c>
      <c r="J14" s="73" t="str">
        <f>IF(大会参加申込用紙!H20="","",大会参加申込用紙!H20)</f>
        <v/>
      </c>
      <c r="L14" s="50" t="s">
        <v>73</v>
      </c>
    </row>
    <row r="15" spans="1:12" ht="27" customHeight="1" x14ac:dyDescent="0.2">
      <c r="A15" s="178"/>
      <c r="B15" s="178"/>
      <c r="C15" s="178"/>
      <c r="D15" s="178"/>
      <c r="F15" s="65" t="str">
        <f>IF(大会参加申込用紙!B21="","",大会参加申込用紙!B21)</f>
        <v/>
      </c>
      <c r="G15" s="155" t="str">
        <f>IF(大会参加申込用紙!C21="","",大会参加申込用紙!C21)</f>
        <v/>
      </c>
      <c r="H15" s="156"/>
      <c r="I15" s="73" t="str">
        <f>IF(大会参加申込用紙!G21="","",大会参加申込用紙!G21)</f>
        <v/>
      </c>
      <c r="J15" s="73" t="str">
        <f>IF(大会参加申込用紙!H21="","",大会参加申込用紙!H21)</f>
        <v/>
      </c>
      <c r="L15" s="50" t="s">
        <v>73</v>
      </c>
    </row>
    <row r="16" spans="1:12" ht="27" customHeight="1" x14ac:dyDescent="0.2">
      <c r="A16" s="178"/>
      <c r="B16" s="178"/>
      <c r="C16" s="178"/>
      <c r="D16" s="178"/>
      <c r="F16" s="65" t="str">
        <f>IF(大会参加申込用紙!B22="","",大会参加申込用紙!B22)</f>
        <v/>
      </c>
      <c r="G16" s="155" t="str">
        <f>IF(大会参加申込用紙!C22="","",大会参加申込用紙!C22)</f>
        <v/>
      </c>
      <c r="H16" s="156"/>
      <c r="I16" s="73" t="str">
        <f>IF(大会参加申込用紙!G22="","",大会参加申込用紙!G22)</f>
        <v/>
      </c>
      <c r="J16" s="73" t="str">
        <f>IF(大会参加申込用紙!H22="","",大会参加申込用紙!H22)</f>
        <v/>
      </c>
      <c r="L16" s="50" t="s">
        <v>73</v>
      </c>
    </row>
    <row r="17" spans="1:12" ht="27" customHeight="1" x14ac:dyDescent="0.2">
      <c r="A17" s="178"/>
      <c r="B17" s="178"/>
      <c r="C17" s="178"/>
      <c r="D17" s="178"/>
      <c r="F17" s="65" t="str">
        <f>IF(大会参加申込用紙!B23="","",大会参加申込用紙!B23)</f>
        <v/>
      </c>
      <c r="G17" s="155" t="str">
        <f>IF(大会参加申込用紙!C23="","",大会参加申込用紙!C23)</f>
        <v/>
      </c>
      <c r="H17" s="156"/>
      <c r="I17" s="73" t="str">
        <f>IF(大会参加申込用紙!G23="","",大会参加申込用紙!G23)</f>
        <v/>
      </c>
      <c r="J17" s="73" t="str">
        <f>IF(大会参加申込用紙!H23="","",大会参加申込用紙!H23)</f>
        <v/>
      </c>
      <c r="L17" s="50" t="s">
        <v>73</v>
      </c>
    </row>
    <row r="18" spans="1:12" ht="27" customHeight="1" x14ac:dyDescent="0.2">
      <c r="A18" s="178"/>
      <c r="B18" s="178"/>
      <c r="C18" s="178"/>
      <c r="D18" s="178"/>
      <c r="F18" s="65" t="str">
        <f>IF(大会参加申込用紙!B24="","",大会参加申込用紙!B24)</f>
        <v/>
      </c>
      <c r="G18" s="155" t="str">
        <f>IF(大会参加申込用紙!C24="","",大会参加申込用紙!C24)</f>
        <v/>
      </c>
      <c r="H18" s="156"/>
      <c r="I18" s="73" t="str">
        <f>IF(大会参加申込用紙!G24="","",大会参加申込用紙!G24)</f>
        <v/>
      </c>
      <c r="J18" s="73" t="str">
        <f>IF(大会参加申込用紙!H24="","",大会参加申込用紙!H24)</f>
        <v/>
      </c>
      <c r="L18" s="50" t="s">
        <v>73</v>
      </c>
    </row>
    <row r="19" spans="1:12" ht="27" customHeight="1" x14ac:dyDescent="0.2">
      <c r="A19" s="178"/>
      <c r="B19" s="178"/>
      <c r="C19" s="178"/>
      <c r="D19" s="178"/>
      <c r="F19" s="65" t="str">
        <f>IF(大会参加申込用紙!B25="","",大会参加申込用紙!B25)</f>
        <v/>
      </c>
      <c r="G19" s="155" t="str">
        <f>IF(大会参加申込用紙!C25="","",大会参加申込用紙!C25)</f>
        <v/>
      </c>
      <c r="H19" s="156"/>
      <c r="I19" s="73" t="str">
        <f>IF(大会参加申込用紙!G25="","",大会参加申込用紙!G25)</f>
        <v/>
      </c>
      <c r="J19" s="73" t="str">
        <f>IF(大会参加申込用紙!H25="","",大会参加申込用紙!H25)</f>
        <v/>
      </c>
      <c r="L19" s="50" t="s">
        <v>73</v>
      </c>
    </row>
    <row r="20" spans="1:12" ht="27" customHeight="1" x14ac:dyDescent="0.2">
      <c r="A20" s="178"/>
      <c r="B20" s="178"/>
      <c r="C20" s="178"/>
      <c r="D20" s="178"/>
      <c r="F20" s="65" t="str">
        <f>IF(大会参加申込用紙!B26="","",大会参加申込用紙!B26)</f>
        <v/>
      </c>
      <c r="G20" s="155" t="str">
        <f>IF(大会参加申込用紙!C26="","",大会参加申込用紙!C26)</f>
        <v/>
      </c>
      <c r="H20" s="156"/>
      <c r="I20" s="73" t="str">
        <f>IF(大会参加申込用紙!G26="","",大会参加申込用紙!G26)</f>
        <v/>
      </c>
      <c r="J20" s="73" t="str">
        <f>IF(大会参加申込用紙!H26="","",大会参加申込用紙!H26)</f>
        <v/>
      </c>
      <c r="L20" s="50" t="s">
        <v>73</v>
      </c>
    </row>
    <row r="21" spans="1:12" ht="27" customHeight="1" x14ac:dyDescent="0.2">
      <c r="A21" s="178"/>
      <c r="B21" s="178"/>
      <c r="C21" s="178"/>
      <c r="D21" s="178"/>
      <c r="F21" s="65" t="str">
        <f>IF(大会参加申込用紙!B27="","",大会参加申込用紙!B27)</f>
        <v/>
      </c>
      <c r="G21" s="155" t="str">
        <f>IF(大会参加申込用紙!C27="","",大会参加申込用紙!C27)</f>
        <v/>
      </c>
      <c r="H21" s="156"/>
      <c r="I21" s="73" t="str">
        <f>IF(大会参加申込用紙!G27="","",大会参加申込用紙!G27)</f>
        <v/>
      </c>
      <c r="J21" s="73" t="str">
        <f>IF(大会参加申込用紙!H27="","",大会参加申込用紙!H27)</f>
        <v/>
      </c>
      <c r="L21" s="50" t="s">
        <v>73</v>
      </c>
    </row>
    <row r="22" spans="1:12" ht="27" customHeight="1" x14ac:dyDescent="0.2">
      <c r="A22" s="178"/>
      <c r="B22" s="178"/>
      <c r="C22" s="178"/>
      <c r="D22" s="178"/>
      <c r="F22" s="65" t="str">
        <f>IF(大会参加申込用紙!B28="","",大会参加申込用紙!B28)</f>
        <v/>
      </c>
      <c r="G22" s="155" t="str">
        <f>IF(大会参加申込用紙!C28="","",大会参加申込用紙!C28)</f>
        <v/>
      </c>
      <c r="H22" s="156"/>
      <c r="I22" s="73" t="str">
        <f>IF(大会参加申込用紙!G28="","",大会参加申込用紙!G28)</f>
        <v/>
      </c>
      <c r="J22" s="73" t="str">
        <f>IF(大会参加申込用紙!H28="","",大会参加申込用紙!H28)</f>
        <v/>
      </c>
      <c r="L22" s="50" t="s">
        <v>73</v>
      </c>
    </row>
    <row r="23" spans="1:12" ht="27" customHeight="1" x14ac:dyDescent="0.2">
      <c r="A23" s="178"/>
      <c r="B23" s="178"/>
      <c r="C23" s="178"/>
      <c r="D23" s="178"/>
      <c r="F23" s="65" t="str">
        <f>IF(大会参加申込用紙!B29="","",大会参加申込用紙!B29)</f>
        <v/>
      </c>
      <c r="G23" s="155" t="str">
        <f>IF(大会参加申込用紙!C29="","",大会参加申込用紙!C29)</f>
        <v/>
      </c>
      <c r="H23" s="156"/>
      <c r="I23" s="73" t="str">
        <f>IF(大会参加申込用紙!G29="","",大会参加申込用紙!G29)</f>
        <v/>
      </c>
      <c r="J23" s="73" t="str">
        <f>IF(大会参加申込用紙!H29="","",大会参加申込用紙!H29)</f>
        <v/>
      </c>
      <c r="L23" s="50" t="s">
        <v>73</v>
      </c>
    </row>
    <row r="24" spans="1:12" ht="27" customHeight="1" x14ac:dyDescent="0.2">
      <c r="A24" s="178"/>
      <c r="B24" s="178"/>
      <c r="C24" s="178"/>
      <c r="D24" s="178"/>
      <c r="F24" s="65" t="str">
        <f>IF(大会参加申込用紙!B30="","",大会参加申込用紙!B30)</f>
        <v/>
      </c>
      <c r="G24" s="155" t="str">
        <f>IF(大会参加申込用紙!C30="","",大会参加申込用紙!C30)</f>
        <v/>
      </c>
      <c r="H24" s="156"/>
      <c r="I24" s="73" t="str">
        <f>IF(大会参加申込用紙!G30="","",大会参加申込用紙!G30)</f>
        <v/>
      </c>
      <c r="J24" s="73" t="str">
        <f>IF(大会参加申込用紙!H30="","",大会参加申込用紙!H30)</f>
        <v/>
      </c>
      <c r="L24" s="50" t="s">
        <v>73</v>
      </c>
    </row>
    <row r="25" spans="1:12" ht="27" customHeight="1" x14ac:dyDescent="0.2">
      <c r="A25" s="178"/>
      <c r="B25" s="178"/>
      <c r="C25" s="178"/>
      <c r="D25" s="178"/>
      <c r="F25" s="65" t="str">
        <f>IF(大会参加申込用紙!B31="","",大会参加申込用紙!B31)</f>
        <v/>
      </c>
      <c r="G25" s="155" t="str">
        <f>IF(大会参加申込用紙!C31="","",大会参加申込用紙!C31)</f>
        <v/>
      </c>
      <c r="H25" s="156"/>
      <c r="I25" s="73" t="str">
        <f>IF(大会参加申込用紙!G31="","",大会参加申込用紙!G31)</f>
        <v/>
      </c>
      <c r="J25" s="73" t="str">
        <f>IF(大会参加申込用紙!H31="","",大会参加申込用紙!H31)</f>
        <v/>
      </c>
      <c r="L25" s="50" t="s">
        <v>73</v>
      </c>
    </row>
    <row r="26" spans="1:12" ht="27" customHeight="1" x14ac:dyDescent="0.2">
      <c r="A26" s="178"/>
      <c r="B26" s="178"/>
      <c r="C26" s="178"/>
      <c r="D26" s="178"/>
      <c r="F26" s="65" t="str">
        <f>IF(大会参加申込用紙!B32="","",大会参加申込用紙!B32)</f>
        <v/>
      </c>
      <c r="G26" s="155" t="str">
        <f>IF(大会参加申込用紙!C32="","",大会参加申込用紙!C32)</f>
        <v/>
      </c>
      <c r="H26" s="156"/>
      <c r="I26" s="73" t="str">
        <f>IF(大会参加申込用紙!G32="","",大会参加申込用紙!G32)</f>
        <v/>
      </c>
      <c r="J26" s="73" t="str">
        <f>IF(大会参加申込用紙!H32="","",大会参加申込用紙!H32)</f>
        <v/>
      </c>
      <c r="L26" s="50" t="s">
        <v>73</v>
      </c>
    </row>
    <row r="27" spans="1:12" ht="27" customHeight="1" x14ac:dyDescent="0.2">
      <c r="A27" s="175" t="s">
        <v>81</v>
      </c>
      <c r="B27" s="175"/>
      <c r="C27" s="66"/>
      <c r="D27" s="66"/>
      <c r="F27" s="65" t="str">
        <f>IF(大会参加申込用紙!B33="","",大会参加申込用紙!B33)</f>
        <v/>
      </c>
      <c r="G27" s="155" t="str">
        <f>IF(大会参加申込用紙!C33="","",大会参加申込用紙!C33)</f>
        <v/>
      </c>
      <c r="H27" s="156"/>
      <c r="I27" s="73" t="str">
        <f>IF(大会参加申込用紙!G33="","",大会参加申込用紙!G33)</f>
        <v/>
      </c>
      <c r="J27" s="73" t="str">
        <f>IF(大会参加申込用紙!H33="","",大会参加申込用紙!H33)</f>
        <v/>
      </c>
      <c r="L27" s="50" t="s">
        <v>73</v>
      </c>
    </row>
    <row r="28" spans="1:12" ht="27" customHeight="1" x14ac:dyDescent="0.2">
      <c r="A28" s="67" t="s">
        <v>82</v>
      </c>
      <c r="B28" s="67" t="s">
        <v>83</v>
      </c>
      <c r="C28" s="68"/>
      <c r="D28" s="68"/>
      <c r="F28" s="65" t="str">
        <f>IF(大会参加申込用紙!B34="","",大会参加申込用紙!B34)</f>
        <v/>
      </c>
      <c r="G28" s="155" t="str">
        <f>IF(大会参加申込用紙!C34="","",大会参加申込用紙!C34)</f>
        <v/>
      </c>
      <c r="H28" s="156"/>
      <c r="I28" s="73" t="str">
        <f>IF(大会参加申込用紙!G34="","",大会参加申込用紙!G34)</f>
        <v/>
      </c>
      <c r="J28" s="73" t="str">
        <f>IF(大会参加申込用紙!H34="","",大会参加申込用紙!H34)</f>
        <v/>
      </c>
      <c r="L28" s="50" t="s">
        <v>73</v>
      </c>
    </row>
    <row r="29" spans="1:12" ht="36.75" customHeight="1" x14ac:dyDescent="0.2">
      <c r="A29" s="69" t="str">
        <f>IF(大会参加申込用紙!$I$5="６人男子","◯","")</f>
        <v/>
      </c>
      <c r="B29" s="69" t="str">
        <f>IF(大会参加申込用紙!$I$5="６人女子","◯","")</f>
        <v/>
      </c>
      <c r="C29" s="70"/>
      <c r="D29" s="70"/>
      <c r="E29" s="176"/>
      <c r="F29" s="176"/>
      <c r="G29" s="176"/>
      <c r="H29" s="177"/>
      <c r="I29" s="177"/>
      <c r="J29" s="177"/>
    </row>
    <row r="30" spans="1:12" ht="35" x14ac:dyDescent="0.2">
      <c r="A30" s="63"/>
      <c r="F30" s="71"/>
    </row>
    <row r="60" spans="1:1" x14ac:dyDescent="0.2">
      <c r="A60" s="72"/>
    </row>
  </sheetData>
  <sheetProtection algorithmName="SHA-512" hashValue="xVpiNEcSCI75DQO8rIGOqMZ5IZTpD9vmdaoOdJFRnJ6DILtRTkjPgFxQb/9pmdGsnaJJWvT+N7383516htIx9A==" saltValue="vrBRibjbrYOUgUHdv8cMwA==" spinCount="100000" sheet="1" selectLockedCells="1" selectUnlockedCells="1"/>
  <mergeCells count="34">
    <mergeCell ref="E29:G29"/>
    <mergeCell ref="H29:J29"/>
    <mergeCell ref="A11:D26"/>
    <mergeCell ref="G21:H21"/>
    <mergeCell ref="G22:H22"/>
    <mergeCell ref="G23:H23"/>
    <mergeCell ref="G24:H24"/>
    <mergeCell ref="G25:H25"/>
    <mergeCell ref="G16:H16"/>
    <mergeCell ref="G17:H17"/>
    <mergeCell ref="G18:H18"/>
    <mergeCell ref="G19:H19"/>
    <mergeCell ref="G10:H10"/>
    <mergeCell ref="G20:H20"/>
    <mergeCell ref="G28:H28"/>
    <mergeCell ref="A27:B27"/>
    <mergeCell ref="G12:H12"/>
    <mergeCell ref="G13:H13"/>
    <mergeCell ref="G11:H11"/>
    <mergeCell ref="A1:D2"/>
    <mergeCell ref="G26:H26"/>
    <mergeCell ref="G27:H27"/>
    <mergeCell ref="F4:J4"/>
    <mergeCell ref="F5:J5"/>
    <mergeCell ref="F6:G6"/>
    <mergeCell ref="H6:J6"/>
    <mergeCell ref="F7:G7"/>
    <mergeCell ref="H7:J7"/>
    <mergeCell ref="G14:H14"/>
    <mergeCell ref="G15:H15"/>
    <mergeCell ref="F8:G8"/>
    <mergeCell ref="H8:J8"/>
    <mergeCell ref="F9:G9"/>
    <mergeCell ref="H9:J9"/>
  </mergeCells>
  <phoneticPr fontId="26"/>
  <printOptions horizontalCentered="1"/>
  <pageMargins left="0.78740157480314998" right="0.78740157480314998" top="0.78740157480314998" bottom="0.39" header="0.511811023622047" footer="0.511811023622047"/>
  <pageSetup paperSize="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showGridLines="0" view="pageBreakPreview" topLeftCell="A10" zoomScaleNormal="60" zoomScaleSheetLayoutView="100" workbookViewId="0">
      <selection activeCell="D17" sqref="D17:E17"/>
    </sheetView>
  </sheetViews>
  <sheetFormatPr defaultColWidth="8.90625" defaultRowHeight="15" x14ac:dyDescent="0.2"/>
  <cols>
    <col min="1" max="1" width="3.6328125" style="18" customWidth="1"/>
    <col min="2" max="3" width="7.6328125" style="18" customWidth="1"/>
    <col min="4" max="8" width="13.6328125" style="18" customWidth="1"/>
    <col min="9" max="9" width="4.36328125" style="18" customWidth="1"/>
    <col min="10" max="16384" width="8.90625" style="18"/>
  </cols>
  <sheetData>
    <row r="1" spans="1:9" ht="22" x14ac:dyDescent="0.2">
      <c r="A1" s="19" t="str">
        <f>LEFT(大会参加申込用紙!A2,19)</f>
        <v>第３回北海道６人制クラブバレーボール選</v>
      </c>
      <c r="B1" s="20"/>
      <c r="C1" s="20"/>
      <c r="D1" s="20"/>
      <c r="E1" s="21"/>
      <c r="F1" s="21"/>
      <c r="G1" s="21"/>
      <c r="H1" s="21"/>
      <c r="I1" s="21"/>
    </row>
    <row r="2" spans="1:9" ht="15" customHeight="1" x14ac:dyDescent="0.2">
      <c r="A2" s="22" t="str">
        <f>MID(大会参加申込用紙!A2,20,30)</f>
        <v>手権大会</v>
      </c>
      <c r="B2" s="23"/>
      <c r="C2" s="23"/>
      <c r="D2" s="23"/>
      <c r="E2" s="24"/>
      <c r="F2" s="24"/>
      <c r="G2" s="24"/>
      <c r="H2" s="24"/>
      <c r="I2" s="24"/>
    </row>
    <row r="3" spans="1:9" ht="6.75" customHeight="1" x14ac:dyDescent="0.2">
      <c r="B3" s="25"/>
      <c r="C3" s="25"/>
      <c r="D3" s="25"/>
    </row>
    <row r="4" spans="1:9" ht="32.5" x14ac:dyDescent="0.2">
      <c r="A4" s="23" t="s">
        <v>84</v>
      </c>
      <c r="B4" s="24"/>
      <c r="C4" s="24"/>
      <c r="D4" s="24"/>
      <c r="E4" s="24"/>
      <c r="F4" s="24"/>
      <c r="G4" s="24"/>
      <c r="H4" s="24"/>
      <c r="I4" s="24"/>
    </row>
    <row r="5" spans="1:9" ht="4.5" customHeight="1" x14ac:dyDescent="0.2">
      <c r="B5" s="25"/>
      <c r="C5" s="25"/>
      <c r="D5" s="25"/>
    </row>
    <row r="6" spans="1:9" ht="18" customHeight="1" x14ac:dyDescent="0.2">
      <c r="A6" s="26"/>
      <c r="D6" s="27" t="s">
        <v>85</v>
      </c>
      <c r="E6" s="28" t="s">
        <v>13</v>
      </c>
      <c r="F6" s="28" t="s">
        <v>86</v>
      </c>
      <c r="G6" s="29" t="s">
        <v>87</v>
      </c>
      <c r="I6" s="28"/>
    </row>
    <row r="7" spans="1:9" ht="11.25" customHeight="1" x14ac:dyDescent="0.2">
      <c r="B7" s="25"/>
      <c r="C7" s="25"/>
      <c r="D7" s="25"/>
    </row>
    <row r="8" spans="1:9" ht="24" customHeight="1" x14ac:dyDescent="0.2">
      <c r="B8" s="30" t="s">
        <v>88</v>
      </c>
      <c r="C8" s="30"/>
      <c r="D8" s="30"/>
      <c r="E8" s="24"/>
      <c r="F8" s="24"/>
      <c r="G8" s="24"/>
      <c r="H8" s="24"/>
    </row>
    <row r="9" spans="1:9" ht="12.75" customHeight="1" x14ac:dyDescent="0.2">
      <c r="B9" s="31"/>
      <c r="C9" s="31"/>
      <c r="D9" s="31"/>
    </row>
    <row r="10" spans="1:9" ht="24" customHeight="1" x14ac:dyDescent="0.2">
      <c r="B10" s="32" t="s">
        <v>89</v>
      </c>
      <c r="C10" s="32"/>
      <c r="D10" s="206" t="str">
        <f>計算式有りプログラム掲載用選手名簿!F5</f>
        <v/>
      </c>
      <c r="E10" s="206"/>
      <c r="F10" s="207" t="s">
        <v>90</v>
      </c>
      <c r="G10" s="207"/>
      <c r="H10" s="33"/>
    </row>
    <row r="11" spans="1:9" ht="15" customHeight="1" x14ac:dyDescent="0.2">
      <c r="B11" s="34"/>
      <c r="C11" s="34"/>
      <c r="D11" s="34"/>
    </row>
    <row r="12" spans="1:9" ht="26.15" customHeight="1" x14ac:dyDescent="0.2">
      <c r="B12" s="208" t="s">
        <v>91</v>
      </c>
      <c r="C12" s="209"/>
      <c r="D12" s="209"/>
      <c r="E12" s="210"/>
      <c r="F12" s="208" t="s">
        <v>92</v>
      </c>
      <c r="G12" s="209"/>
      <c r="H12" s="210"/>
    </row>
    <row r="13" spans="1:9" ht="26.15" customHeight="1" x14ac:dyDescent="0.2">
      <c r="B13" s="35" t="s">
        <v>74</v>
      </c>
      <c r="C13" s="36"/>
      <c r="D13" s="192" t="str">
        <f>計算式有りプログラム掲載用選手名簿!H6</f>
        <v/>
      </c>
      <c r="E13" s="193"/>
      <c r="F13" s="37" t="s">
        <v>74</v>
      </c>
      <c r="G13" s="211"/>
      <c r="H13" s="212"/>
      <c r="I13" s="48">
        <v>1</v>
      </c>
    </row>
    <row r="14" spans="1:9" ht="26.15" customHeight="1" x14ac:dyDescent="0.2">
      <c r="B14" s="35" t="s">
        <v>35</v>
      </c>
      <c r="C14" s="36"/>
      <c r="D14" s="188" t="str">
        <f>計算式有りプログラム掲載用選手名簿!H7</f>
        <v/>
      </c>
      <c r="E14" s="189"/>
      <c r="F14" s="38" t="s">
        <v>35</v>
      </c>
      <c r="G14" s="194"/>
      <c r="H14" s="195"/>
      <c r="I14" s="48">
        <v>2</v>
      </c>
    </row>
    <row r="15" spans="1:9" ht="26.15" customHeight="1" x14ac:dyDescent="0.2">
      <c r="B15" s="39" t="s">
        <v>49</v>
      </c>
      <c r="C15" s="40"/>
      <c r="D15" s="196" t="e">
        <f>計算式有りプログラム掲載用選手名簿!H8</f>
        <v>#REF!</v>
      </c>
      <c r="E15" s="197"/>
      <c r="F15" s="41" t="s">
        <v>49</v>
      </c>
      <c r="G15" s="198"/>
      <c r="H15" s="199"/>
      <c r="I15" s="48">
        <v>3</v>
      </c>
    </row>
    <row r="16" spans="1:9" ht="26.15" customHeight="1" x14ac:dyDescent="0.2">
      <c r="B16" s="200" t="s">
        <v>93</v>
      </c>
      <c r="C16" s="201"/>
      <c r="D16" s="202" t="s">
        <v>94</v>
      </c>
      <c r="E16" s="203"/>
      <c r="F16" s="44"/>
      <c r="G16" s="204"/>
      <c r="H16" s="205"/>
      <c r="I16" s="48">
        <v>5</v>
      </c>
    </row>
    <row r="17" spans="1:9" ht="26.15" customHeight="1" x14ac:dyDescent="0.2">
      <c r="A17" s="18">
        <v>1</v>
      </c>
      <c r="B17" s="190" t="str">
        <f>IF(大会参加申込用紙!B17="","",IF(大会参加申込用紙!B17=主将背番号,VLOOKUP(大会参加申込用紙!B17,丸囲い数字!$A$1:$B$50,2),大会参加申込用紙!B17))</f>
        <v/>
      </c>
      <c r="C17" s="191"/>
      <c r="D17" s="192" t="str">
        <f>IF(大会参加申込用紙!C17="","",大会参加申込用紙!C17)</f>
        <v/>
      </c>
      <c r="E17" s="193"/>
      <c r="F17" s="179" t="s">
        <v>95</v>
      </c>
      <c r="G17" s="180"/>
      <c r="H17" s="181"/>
      <c r="I17" s="48">
        <v>6</v>
      </c>
    </row>
    <row r="18" spans="1:9" ht="26.15" customHeight="1" x14ac:dyDescent="0.2">
      <c r="A18" s="18">
        <v>2</v>
      </c>
      <c r="B18" s="186" t="str">
        <f>IF(大会参加申込用紙!B18="","",IF(大会参加申込用紙!B18=主将背番号,VLOOKUP(大会参加申込用紙!B18,丸囲い数字!$A$1:$B$50,2),大会参加申込用紙!B18))</f>
        <v/>
      </c>
      <c r="C18" s="187"/>
      <c r="D18" s="188" t="str">
        <f>IF(大会参加申込用紙!C18="","",大会参加申込用紙!C18)</f>
        <v/>
      </c>
      <c r="E18" s="189"/>
      <c r="F18" s="182"/>
      <c r="G18" s="180"/>
      <c r="H18" s="181"/>
      <c r="I18" s="48">
        <v>7</v>
      </c>
    </row>
    <row r="19" spans="1:9" ht="26.15" customHeight="1" x14ac:dyDescent="0.2">
      <c r="A19" s="18">
        <v>3</v>
      </c>
      <c r="B19" s="186" t="str">
        <f>IF(大会参加申込用紙!B19="","",IF(大会参加申込用紙!B19=主将背番号,VLOOKUP(大会参加申込用紙!B19,丸囲い数字!$A$1:$B$50,2),大会参加申込用紙!B19))</f>
        <v/>
      </c>
      <c r="C19" s="187"/>
      <c r="D19" s="188" t="str">
        <f>IF(大会参加申込用紙!C19="","",大会参加申込用紙!C19)</f>
        <v/>
      </c>
      <c r="E19" s="189"/>
      <c r="F19" s="182"/>
      <c r="G19" s="180"/>
      <c r="H19" s="181"/>
      <c r="I19" s="48">
        <v>8</v>
      </c>
    </row>
    <row r="20" spans="1:9" ht="26.15" customHeight="1" x14ac:dyDescent="0.2">
      <c r="A20" s="18">
        <v>4</v>
      </c>
      <c r="B20" s="186" t="str">
        <f>IF(大会参加申込用紙!B20="","",IF(大会参加申込用紙!B20=主将背番号,VLOOKUP(大会参加申込用紙!B20,丸囲い数字!$A$1:$B$50,2),大会参加申込用紙!B20))</f>
        <v/>
      </c>
      <c r="C20" s="187"/>
      <c r="D20" s="188" t="str">
        <f>IF(大会参加申込用紙!C20="","",大会参加申込用紙!C20)</f>
        <v/>
      </c>
      <c r="E20" s="189"/>
      <c r="F20" s="182"/>
      <c r="G20" s="180"/>
      <c r="H20" s="181"/>
      <c r="I20" s="48">
        <v>9</v>
      </c>
    </row>
    <row r="21" spans="1:9" ht="26.15" customHeight="1" x14ac:dyDescent="0.2">
      <c r="A21" s="18">
        <v>5</v>
      </c>
      <c r="B21" s="186" t="str">
        <f>IF(大会参加申込用紙!B21="","",IF(大会参加申込用紙!B21=主将背番号,VLOOKUP(大会参加申込用紙!B21,丸囲い数字!$A$1:$B$50,2),大会参加申込用紙!B21))</f>
        <v/>
      </c>
      <c r="C21" s="187"/>
      <c r="D21" s="188" t="str">
        <f>IF(大会参加申込用紙!C21="","",大会参加申込用紙!C21)</f>
        <v/>
      </c>
      <c r="E21" s="189"/>
      <c r="F21" s="182"/>
      <c r="G21" s="180"/>
      <c r="H21" s="181"/>
      <c r="I21" s="48">
        <v>10</v>
      </c>
    </row>
    <row r="22" spans="1:9" ht="26.15" customHeight="1" x14ac:dyDescent="0.2">
      <c r="A22" s="18">
        <v>6</v>
      </c>
      <c r="B22" s="186" t="str">
        <f>IF(大会参加申込用紙!B22="","",IF(大会参加申込用紙!B22=主将背番号,VLOOKUP(大会参加申込用紙!B22,丸囲い数字!$A$1:$B$50,2),大会参加申込用紙!B22))</f>
        <v/>
      </c>
      <c r="C22" s="187"/>
      <c r="D22" s="188" t="str">
        <f>IF(大会参加申込用紙!C22="","",大会参加申込用紙!C22)</f>
        <v/>
      </c>
      <c r="E22" s="189"/>
      <c r="F22" s="182"/>
      <c r="G22" s="180"/>
      <c r="H22" s="181"/>
      <c r="I22" s="48">
        <v>11</v>
      </c>
    </row>
    <row r="23" spans="1:9" ht="26.15" customHeight="1" x14ac:dyDescent="0.2">
      <c r="A23" s="18">
        <v>7</v>
      </c>
      <c r="B23" s="186" t="str">
        <f>IF(大会参加申込用紙!B23="","",IF(大会参加申込用紙!B23=主将背番号,VLOOKUP(大会参加申込用紙!B23,丸囲い数字!$A$1:$B$50,2),大会参加申込用紙!B23))</f>
        <v/>
      </c>
      <c r="C23" s="187"/>
      <c r="D23" s="188" t="str">
        <f>IF(大会参加申込用紙!C23="","",大会参加申込用紙!C23)</f>
        <v/>
      </c>
      <c r="E23" s="189"/>
      <c r="F23" s="182"/>
      <c r="G23" s="180"/>
      <c r="H23" s="181"/>
      <c r="I23" s="48">
        <v>12</v>
      </c>
    </row>
    <row r="24" spans="1:9" ht="26.15" customHeight="1" x14ac:dyDescent="0.2">
      <c r="A24" s="18">
        <v>8</v>
      </c>
      <c r="B24" s="186" t="str">
        <f>IF(大会参加申込用紙!B24="","",IF(大会参加申込用紙!B24=主将背番号,VLOOKUP(大会参加申込用紙!B24,丸囲い数字!$A$1:$B$50,2),大会参加申込用紙!B24))</f>
        <v/>
      </c>
      <c r="C24" s="187"/>
      <c r="D24" s="188" t="str">
        <f>IF(大会参加申込用紙!C24="","",大会参加申込用紙!C24)</f>
        <v/>
      </c>
      <c r="E24" s="189"/>
      <c r="F24" s="182"/>
      <c r="G24" s="180"/>
      <c r="H24" s="181"/>
      <c r="I24" s="48">
        <v>13</v>
      </c>
    </row>
    <row r="25" spans="1:9" ht="26.15" customHeight="1" x14ac:dyDescent="0.2">
      <c r="A25" s="18">
        <v>9</v>
      </c>
      <c r="B25" s="186" t="str">
        <f>IF(大会参加申込用紙!B25="","",IF(大会参加申込用紙!B25=主将背番号,VLOOKUP(大会参加申込用紙!B25,丸囲い数字!$A$1:$B$50,2),大会参加申込用紙!B25))</f>
        <v/>
      </c>
      <c r="C25" s="187"/>
      <c r="D25" s="188" t="str">
        <f>IF(大会参加申込用紙!C25="","",大会参加申込用紙!C25)</f>
        <v/>
      </c>
      <c r="E25" s="189"/>
      <c r="F25" s="182"/>
      <c r="G25" s="180"/>
      <c r="H25" s="181"/>
      <c r="I25" s="48">
        <v>14</v>
      </c>
    </row>
    <row r="26" spans="1:9" ht="26.15" customHeight="1" x14ac:dyDescent="0.2">
      <c r="A26" s="18">
        <v>10</v>
      </c>
      <c r="B26" s="186" t="str">
        <f>IF(大会参加申込用紙!B26="","",IF(大会参加申込用紙!B26=主将背番号,VLOOKUP(大会参加申込用紙!B26,丸囲い数字!$A$1:$B$50,2),大会参加申込用紙!B26))</f>
        <v/>
      </c>
      <c r="C26" s="187"/>
      <c r="D26" s="188" t="str">
        <f>IF(大会参加申込用紙!C26="","",大会参加申込用紙!C26)</f>
        <v/>
      </c>
      <c r="E26" s="189"/>
      <c r="F26" s="182"/>
      <c r="G26" s="180"/>
      <c r="H26" s="181"/>
      <c r="I26" s="48">
        <v>15</v>
      </c>
    </row>
    <row r="27" spans="1:9" ht="26.15" customHeight="1" x14ac:dyDescent="0.2">
      <c r="A27" s="18">
        <v>11</v>
      </c>
      <c r="B27" s="186" t="str">
        <f>IF(大会参加申込用紙!B27="","",IF(大会参加申込用紙!B27=主将背番号,VLOOKUP(大会参加申込用紙!B27,丸囲い数字!$A$1:$B$50,2),大会参加申込用紙!B27))</f>
        <v/>
      </c>
      <c r="C27" s="187"/>
      <c r="D27" s="188" t="str">
        <f>IF(大会参加申込用紙!C27="","",大会参加申込用紙!C27)</f>
        <v/>
      </c>
      <c r="E27" s="189"/>
      <c r="F27" s="182"/>
      <c r="G27" s="180"/>
      <c r="H27" s="181"/>
      <c r="I27" s="48">
        <v>16</v>
      </c>
    </row>
    <row r="28" spans="1:9" ht="26.15" customHeight="1" x14ac:dyDescent="0.2">
      <c r="A28" s="18">
        <v>12</v>
      </c>
      <c r="B28" s="186" t="str">
        <f>IF(大会参加申込用紙!B28="","",IF(大会参加申込用紙!B28=主将背番号,VLOOKUP(大会参加申込用紙!B28,丸囲い数字!$A$1:$B$50,2),大会参加申込用紙!B28))</f>
        <v/>
      </c>
      <c r="C28" s="187"/>
      <c r="D28" s="188" t="str">
        <f>IF(大会参加申込用紙!C28="","",大会参加申込用紙!C28)</f>
        <v/>
      </c>
      <c r="E28" s="189"/>
      <c r="F28" s="182"/>
      <c r="G28" s="180"/>
      <c r="H28" s="181"/>
      <c r="I28" s="48">
        <v>17</v>
      </c>
    </row>
    <row r="29" spans="1:9" ht="26.15" customHeight="1" x14ac:dyDescent="0.2">
      <c r="A29" s="18">
        <v>13</v>
      </c>
      <c r="B29" s="186" t="str">
        <f>IF(大会参加申込用紙!B29="","",IF(大会参加申込用紙!B29=主将背番号,VLOOKUP(大会参加申込用紙!B29,丸囲い数字!$A$1:$B$50,2),大会参加申込用紙!B29))</f>
        <v/>
      </c>
      <c r="C29" s="187"/>
      <c r="D29" s="188" t="str">
        <f>IF(大会参加申込用紙!C29="","",大会参加申込用紙!C29)</f>
        <v/>
      </c>
      <c r="E29" s="189"/>
      <c r="F29" s="182"/>
      <c r="G29" s="180"/>
      <c r="H29" s="181"/>
      <c r="I29" s="48">
        <v>18</v>
      </c>
    </row>
    <row r="30" spans="1:9" ht="26.15" customHeight="1" x14ac:dyDescent="0.2">
      <c r="A30" s="18">
        <v>14</v>
      </c>
      <c r="B30" s="186" t="str">
        <f>IF(大会参加申込用紙!B30="","",IF(大会参加申込用紙!B30=主将背番号,VLOOKUP(大会参加申込用紙!B30,丸囲い数字!$A$1:$B$50,2),大会参加申込用紙!B30))</f>
        <v/>
      </c>
      <c r="C30" s="187"/>
      <c r="D30" s="188" t="str">
        <f>IF(大会参加申込用紙!C30="","",大会参加申込用紙!C30)</f>
        <v/>
      </c>
      <c r="E30" s="189"/>
      <c r="F30" s="182"/>
      <c r="G30" s="180"/>
      <c r="H30" s="181"/>
      <c r="I30" s="48">
        <v>19</v>
      </c>
    </row>
    <row r="31" spans="1:9" ht="26.15" customHeight="1" x14ac:dyDescent="0.2">
      <c r="A31" s="18">
        <v>15</v>
      </c>
      <c r="B31" s="186" t="str">
        <f>IF(大会参加申込用紙!B31="","",IF(大会参加申込用紙!B31=主将背番号,VLOOKUP(大会参加申込用紙!B31,丸囲い数字!$A$1:$B$50,2),大会参加申込用紙!B31))</f>
        <v/>
      </c>
      <c r="C31" s="187"/>
      <c r="D31" s="188" t="str">
        <f>IF(大会参加申込用紙!C31="","",大会参加申込用紙!C31)</f>
        <v/>
      </c>
      <c r="E31" s="189"/>
      <c r="F31" s="182"/>
      <c r="G31" s="180"/>
      <c r="H31" s="181"/>
      <c r="I31" s="48">
        <v>20</v>
      </c>
    </row>
    <row r="32" spans="1:9" ht="26.15" customHeight="1" x14ac:dyDescent="0.2">
      <c r="A32" s="18">
        <v>16</v>
      </c>
      <c r="B32" s="186" t="str">
        <f>IF(大会参加申込用紙!B32="","",IF(大会参加申込用紙!B32=主将背番号,VLOOKUP(大会参加申込用紙!B32,丸囲い数字!$A$1:$B$50,2),大会参加申込用紙!B32))</f>
        <v/>
      </c>
      <c r="C32" s="187"/>
      <c r="D32" s="188" t="str">
        <f>IF(大会参加申込用紙!C32="","",大会参加申込用紙!C32)</f>
        <v/>
      </c>
      <c r="E32" s="189"/>
      <c r="F32" s="182"/>
      <c r="G32" s="180"/>
      <c r="H32" s="181"/>
      <c r="I32" s="48">
        <v>21</v>
      </c>
    </row>
    <row r="33" spans="1:9" ht="26.15" customHeight="1" x14ac:dyDescent="0.2">
      <c r="A33" s="18">
        <v>17</v>
      </c>
      <c r="B33" s="186" t="str">
        <f>IF(大会参加申込用紙!B33="","",IF(大会参加申込用紙!B33=主将背番号,VLOOKUP(大会参加申込用紙!B33,丸囲い数字!$A$1:$B$50,2),大会参加申込用紙!B33))</f>
        <v/>
      </c>
      <c r="C33" s="187"/>
      <c r="D33" s="188" t="str">
        <f>IF(大会参加申込用紙!C33="","",大会参加申込用紙!C33)</f>
        <v/>
      </c>
      <c r="E33" s="189"/>
      <c r="F33" s="182"/>
      <c r="G33" s="180"/>
      <c r="H33" s="181"/>
      <c r="I33" s="48">
        <v>22</v>
      </c>
    </row>
    <row r="34" spans="1:9" ht="26.15" customHeight="1" x14ac:dyDescent="0.2">
      <c r="A34" s="18">
        <v>18</v>
      </c>
      <c r="B34" s="186" t="str">
        <f>IF(大会参加申込用紙!B34="","",IF(大会参加申込用紙!B34=主将背番号,VLOOKUP(大会参加申込用紙!B34,丸囲い数字!$A$1:$B$50,2),大会参加申込用紙!B34))</f>
        <v/>
      </c>
      <c r="C34" s="187"/>
      <c r="D34" s="188" t="str">
        <f>IF(大会参加申込用紙!C34="","",大会参加申込用紙!C34)</f>
        <v/>
      </c>
      <c r="E34" s="189"/>
      <c r="F34" s="183"/>
      <c r="G34" s="184"/>
      <c r="H34" s="185"/>
      <c r="I34" s="48">
        <v>23</v>
      </c>
    </row>
    <row r="35" spans="1:9" ht="6" customHeight="1" x14ac:dyDescent="0.2">
      <c r="B35" s="34"/>
      <c r="C35" s="34"/>
      <c r="D35" s="34"/>
    </row>
    <row r="36" spans="1:9" ht="18" customHeight="1" x14ac:dyDescent="0.2">
      <c r="B36" s="49" t="s">
        <v>96</v>
      </c>
      <c r="C36" s="47"/>
      <c r="D36" s="47"/>
      <c r="E36" s="24"/>
      <c r="F36" s="24"/>
      <c r="G36" s="24"/>
      <c r="H36" s="24"/>
    </row>
  </sheetData>
  <mergeCells count="50">
    <mergeCell ref="D10:E10"/>
    <mergeCell ref="F10:G10"/>
    <mergeCell ref="B12:E12"/>
    <mergeCell ref="F12:H12"/>
    <mergeCell ref="D13:E13"/>
    <mergeCell ref="G13:H13"/>
    <mergeCell ref="D14:E14"/>
    <mergeCell ref="G14:H14"/>
    <mergeCell ref="D15:E15"/>
    <mergeCell ref="G15:H15"/>
    <mergeCell ref="B16:C16"/>
    <mergeCell ref="D16:E16"/>
    <mergeCell ref="G16:H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F17:H34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</mergeCells>
  <phoneticPr fontId="26"/>
  <conditionalFormatting sqref="E6">
    <cfRule type="expression" dxfId="9" priority="5">
      <formula>#REF!="○"</formula>
    </cfRule>
  </conditionalFormatting>
  <conditionalFormatting sqref="F6">
    <cfRule type="expression" dxfId="7" priority="2">
      <formula>#REF!="○"</formula>
    </cfRule>
  </conditionalFormatting>
  <conditionalFormatting sqref="J6">
    <cfRule type="expression" dxfId="6" priority="4">
      <formula>#REF!="○"</formula>
    </cfRule>
  </conditionalFormatting>
  <conditionalFormatting sqref="M6">
    <cfRule type="expression" dxfId="5" priority="3" stopIfTrue="1">
      <formula>#REF!="○"</formula>
    </cfRule>
  </conditionalFormatting>
  <printOptions horizontalCentered="1" verticalCentered="1"/>
  <pageMargins left="0.59055118110236204" right="0.59055118110236204" top="0.78740157480314998" bottom="0.59055118110236204" header="0.511811023622047" footer="0.511811023622047"/>
  <pageSetup paperSize="9" scale="8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00000000-000E-0000-0200-000001000000}">
            <xm:f>大会参加申込用紙!$I$5</xm:f>
            <x14:dxf>
              <font>
                <b/>
                <i val="0"/>
                <color theme="0"/>
              </font>
              <fill>
                <patternFill patternType="solid">
                  <bgColor rgb="FFFF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E6:G6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6"/>
  <sheetViews>
    <sheetView showGridLines="0" view="pageBreakPreview" zoomScaleNormal="60" zoomScaleSheetLayoutView="100" workbookViewId="0">
      <selection activeCell="F17" sqref="F17:H34"/>
    </sheetView>
  </sheetViews>
  <sheetFormatPr defaultColWidth="8.90625" defaultRowHeight="15" x14ac:dyDescent="0.2"/>
  <cols>
    <col min="1" max="1" width="3.6328125" style="18" customWidth="1"/>
    <col min="2" max="3" width="7.6328125" style="18" customWidth="1"/>
    <col min="4" max="8" width="13.6328125" style="18" customWidth="1"/>
    <col min="9" max="9" width="4.36328125" style="18" customWidth="1"/>
    <col min="10" max="16384" width="8.90625" style="18"/>
  </cols>
  <sheetData>
    <row r="1" spans="1:9" ht="22" x14ac:dyDescent="0.2">
      <c r="A1" s="19" t="str">
        <f>LEFT(大会参加申込用紙!A2,19)</f>
        <v>第３回北海道６人制クラブバレーボール選</v>
      </c>
      <c r="B1" s="20"/>
      <c r="C1" s="20"/>
      <c r="D1" s="20"/>
      <c r="E1" s="21"/>
      <c r="F1" s="21"/>
      <c r="G1" s="21"/>
      <c r="H1" s="21"/>
      <c r="I1" s="21"/>
    </row>
    <row r="2" spans="1:9" ht="15" customHeight="1" x14ac:dyDescent="0.2">
      <c r="A2" s="22" t="str">
        <f>MID(大会参加申込用紙!A2,20,30)</f>
        <v>手権大会</v>
      </c>
      <c r="B2" s="23"/>
      <c r="C2" s="23"/>
      <c r="D2" s="23"/>
      <c r="E2" s="24"/>
      <c r="F2" s="24"/>
      <c r="G2" s="24"/>
      <c r="H2" s="24"/>
      <c r="I2" s="24"/>
    </row>
    <row r="3" spans="1:9" ht="6.75" customHeight="1" x14ac:dyDescent="0.2">
      <c r="B3" s="25"/>
      <c r="C3" s="25"/>
      <c r="D3" s="25"/>
    </row>
    <row r="4" spans="1:9" ht="32.5" x14ac:dyDescent="0.2">
      <c r="A4" s="23" t="s">
        <v>84</v>
      </c>
      <c r="B4" s="24"/>
      <c r="C4" s="24"/>
      <c r="D4" s="24"/>
      <c r="E4" s="24"/>
      <c r="F4" s="24"/>
      <c r="G4" s="24"/>
      <c r="H4" s="24"/>
      <c r="I4" s="24"/>
    </row>
    <row r="5" spans="1:9" ht="4.5" customHeight="1" x14ac:dyDescent="0.2">
      <c r="B5" s="25"/>
      <c r="C5" s="25"/>
      <c r="D5" s="25"/>
    </row>
    <row r="6" spans="1:9" ht="18" customHeight="1" x14ac:dyDescent="0.2">
      <c r="A6" s="26"/>
      <c r="D6" s="27" t="s">
        <v>85</v>
      </c>
      <c r="E6" s="28" t="s">
        <v>13</v>
      </c>
      <c r="F6" s="28" t="s">
        <v>86</v>
      </c>
      <c r="G6" s="29" t="s">
        <v>87</v>
      </c>
      <c r="I6" s="28"/>
    </row>
    <row r="7" spans="1:9" ht="11.25" customHeight="1" x14ac:dyDescent="0.2">
      <c r="B7" s="25"/>
      <c r="C7" s="25"/>
      <c r="D7" s="25"/>
    </row>
    <row r="8" spans="1:9" ht="24" customHeight="1" x14ac:dyDescent="0.2">
      <c r="B8" s="30" t="s">
        <v>88</v>
      </c>
      <c r="C8" s="30"/>
      <c r="D8" s="30"/>
      <c r="E8" s="24"/>
      <c r="F8" s="24"/>
      <c r="G8" s="24"/>
      <c r="H8" s="24"/>
    </row>
    <row r="9" spans="1:9" ht="12.75" customHeight="1" x14ac:dyDescent="0.2">
      <c r="B9" s="31"/>
      <c r="C9" s="31"/>
      <c r="D9" s="31"/>
    </row>
    <row r="10" spans="1:9" ht="24" customHeight="1" x14ac:dyDescent="0.2">
      <c r="B10" s="32" t="s">
        <v>89</v>
      </c>
      <c r="C10" s="32"/>
      <c r="D10" s="206" t="str">
        <f>計算式有りプログラム掲載用選手名簿!F5</f>
        <v/>
      </c>
      <c r="E10" s="206"/>
      <c r="F10" s="207" t="s">
        <v>90</v>
      </c>
      <c r="G10" s="207"/>
      <c r="H10" s="33"/>
    </row>
    <row r="11" spans="1:9" ht="15" customHeight="1" x14ac:dyDescent="0.2">
      <c r="B11" s="34"/>
      <c r="C11" s="34"/>
      <c r="D11" s="34"/>
    </row>
    <row r="12" spans="1:9" ht="26.15" customHeight="1" x14ac:dyDescent="0.2">
      <c r="B12" s="208" t="s">
        <v>91</v>
      </c>
      <c r="C12" s="209"/>
      <c r="D12" s="209"/>
      <c r="E12" s="210"/>
      <c r="F12" s="208" t="s">
        <v>92</v>
      </c>
      <c r="G12" s="209"/>
      <c r="H12" s="210"/>
    </row>
    <row r="13" spans="1:9" ht="26.15" customHeight="1" x14ac:dyDescent="0.2">
      <c r="B13" s="35" t="s">
        <v>74</v>
      </c>
      <c r="C13" s="36"/>
      <c r="D13" s="192" t="str">
        <f>計算式有りプログラム掲載用選手名簿!H6</f>
        <v/>
      </c>
      <c r="E13" s="193"/>
      <c r="F13" s="37" t="s">
        <v>74</v>
      </c>
      <c r="G13" s="217"/>
      <c r="H13" s="218"/>
      <c r="I13" s="48">
        <v>1</v>
      </c>
    </row>
    <row r="14" spans="1:9" ht="26.15" customHeight="1" x14ac:dyDescent="0.2">
      <c r="B14" s="35" t="s">
        <v>35</v>
      </c>
      <c r="C14" s="36"/>
      <c r="D14" s="188" t="str">
        <f>計算式有りプログラム掲載用選手名簿!H7</f>
        <v/>
      </c>
      <c r="E14" s="189"/>
      <c r="F14" s="38" t="s">
        <v>35</v>
      </c>
      <c r="G14" s="213"/>
      <c r="H14" s="214"/>
      <c r="I14" s="48">
        <v>2</v>
      </c>
    </row>
    <row r="15" spans="1:9" ht="26.15" customHeight="1" x14ac:dyDescent="0.2">
      <c r="B15" s="39" t="s">
        <v>49</v>
      </c>
      <c r="C15" s="40"/>
      <c r="D15" s="196" t="e">
        <f>計算式有りプログラム掲載用選手名簿!H8</f>
        <v>#REF!</v>
      </c>
      <c r="E15" s="197"/>
      <c r="F15" s="41" t="s">
        <v>49</v>
      </c>
      <c r="G15" s="215"/>
      <c r="H15" s="216"/>
      <c r="I15" s="48">
        <v>3</v>
      </c>
    </row>
    <row r="16" spans="1:9" ht="26.15" customHeight="1" x14ac:dyDescent="0.2">
      <c r="B16" s="42" t="s">
        <v>93</v>
      </c>
      <c r="C16" s="43" t="s">
        <v>97</v>
      </c>
      <c r="D16" s="202" t="s">
        <v>94</v>
      </c>
      <c r="E16" s="203"/>
      <c r="F16" s="44"/>
      <c r="G16" s="204"/>
      <c r="H16" s="205"/>
      <c r="I16" s="48">
        <v>5</v>
      </c>
    </row>
    <row r="17" spans="1:9" ht="26.15" customHeight="1" x14ac:dyDescent="0.2">
      <c r="A17" s="18">
        <v>1</v>
      </c>
      <c r="B17" s="45" t="str">
        <f>IF(大会参加申込用紙!B17="","",IF(大会参加申込用紙!B17=主将背番号,VLOOKUP(大会参加申込用紙!B17,丸囲い数字!$A$1:$B$50,2),大会参加申込用紙!B17))</f>
        <v/>
      </c>
      <c r="C17" s="46"/>
      <c r="D17" s="192" t="str">
        <f>IF(大会参加申込用紙!C17="","",大会参加申込用紙!C17)</f>
        <v/>
      </c>
      <c r="E17" s="193"/>
      <c r="F17" s="182" t="s">
        <v>98</v>
      </c>
      <c r="G17" s="180"/>
      <c r="H17" s="181"/>
      <c r="I17" s="48">
        <v>6</v>
      </c>
    </row>
    <row r="18" spans="1:9" ht="26.15" customHeight="1" x14ac:dyDescent="0.2">
      <c r="A18" s="18">
        <v>2</v>
      </c>
      <c r="B18" s="45" t="str">
        <f>IF(大会参加申込用紙!B18="","",IF(大会参加申込用紙!B18=主将背番号,VLOOKUP(大会参加申込用紙!B18,丸囲い数字!$A$1:$B$50,2),大会参加申込用紙!B18))</f>
        <v/>
      </c>
      <c r="C18" s="46"/>
      <c r="D18" s="188" t="str">
        <f>IF(大会参加申込用紙!C18="","",大会参加申込用紙!C18)</f>
        <v/>
      </c>
      <c r="E18" s="189"/>
      <c r="F18" s="182"/>
      <c r="G18" s="180"/>
      <c r="H18" s="181"/>
      <c r="I18" s="48">
        <v>7</v>
      </c>
    </row>
    <row r="19" spans="1:9" ht="26.15" customHeight="1" x14ac:dyDescent="0.2">
      <c r="A19" s="18">
        <v>3</v>
      </c>
      <c r="B19" s="45" t="str">
        <f>IF(大会参加申込用紙!B19="","",IF(大会参加申込用紙!B19=主将背番号,VLOOKUP(大会参加申込用紙!B19,丸囲い数字!$A$1:$B$50,2),大会参加申込用紙!B19))</f>
        <v/>
      </c>
      <c r="C19" s="46"/>
      <c r="D19" s="188" t="str">
        <f>IF(大会参加申込用紙!C19="","",大会参加申込用紙!C19)</f>
        <v/>
      </c>
      <c r="E19" s="189"/>
      <c r="F19" s="182"/>
      <c r="G19" s="180"/>
      <c r="H19" s="181"/>
      <c r="I19" s="48">
        <v>8</v>
      </c>
    </row>
    <row r="20" spans="1:9" ht="26.15" customHeight="1" x14ac:dyDescent="0.2">
      <c r="A20" s="18">
        <v>4</v>
      </c>
      <c r="B20" s="45" t="str">
        <f>IF(大会参加申込用紙!B20="","",IF(大会参加申込用紙!B20=主将背番号,VLOOKUP(大会参加申込用紙!B20,丸囲い数字!$A$1:$B$50,2),大会参加申込用紙!B20))</f>
        <v/>
      </c>
      <c r="C20" s="46"/>
      <c r="D20" s="188" t="str">
        <f>IF(大会参加申込用紙!C20="","",大会参加申込用紙!C20)</f>
        <v/>
      </c>
      <c r="E20" s="189"/>
      <c r="F20" s="182"/>
      <c r="G20" s="180"/>
      <c r="H20" s="181"/>
      <c r="I20" s="48">
        <v>9</v>
      </c>
    </row>
    <row r="21" spans="1:9" ht="26.15" customHeight="1" x14ac:dyDescent="0.2">
      <c r="A21" s="18">
        <v>5</v>
      </c>
      <c r="B21" s="45" t="str">
        <f>IF(大会参加申込用紙!B21="","",IF(大会参加申込用紙!B21=主将背番号,VLOOKUP(大会参加申込用紙!B21,丸囲い数字!$A$1:$B$50,2),大会参加申込用紙!B21))</f>
        <v/>
      </c>
      <c r="C21" s="46"/>
      <c r="D21" s="188" t="str">
        <f>IF(大会参加申込用紙!C21="","",大会参加申込用紙!C21)</f>
        <v/>
      </c>
      <c r="E21" s="189"/>
      <c r="F21" s="182"/>
      <c r="G21" s="180"/>
      <c r="H21" s="181"/>
      <c r="I21" s="48">
        <v>10</v>
      </c>
    </row>
    <row r="22" spans="1:9" ht="26.15" customHeight="1" x14ac:dyDescent="0.2">
      <c r="A22" s="18">
        <v>6</v>
      </c>
      <c r="B22" s="45" t="str">
        <f>IF(大会参加申込用紙!B22="","",IF(大会参加申込用紙!B22=主将背番号,VLOOKUP(大会参加申込用紙!B22,丸囲い数字!$A$1:$B$50,2),大会参加申込用紙!B22))</f>
        <v/>
      </c>
      <c r="C22" s="46"/>
      <c r="D22" s="188" t="str">
        <f>IF(大会参加申込用紙!C22="","",大会参加申込用紙!C22)</f>
        <v/>
      </c>
      <c r="E22" s="189"/>
      <c r="F22" s="182"/>
      <c r="G22" s="180"/>
      <c r="H22" s="181"/>
      <c r="I22" s="48">
        <v>11</v>
      </c>
    </row>
    <row r="23" spans="1:9" ht="26.15" customHeight="1" x14ac:dyDescent="0.2">
      <c r="A23" s="18">
        <v>7</v>
      </c>
      <c r="B23" s="45" t="str">
        <f>IF(大会参加申込用紙!B23="","",IF(大会参加申込用紙!B23=主将背番号,VLOOKUP(大会参加申込用紙!B23,丸囲い数字!$A$1:$B$50,2),大会参加申込用紙!B23))</f>
        <v/>
      </c>
      <c r="C23" s="46"/>
      <c r="D23" s="188" t="str">
        <f>IF(大会参加申込用紙!C23="","",大会参加申込用紙!C23)</f>
        <v/>
      </c>
      <c r="E23" s="189"/>
      <c r="F23" s="182"/>
      <c r="G23" s="180"/>
      <c r="H23" s="181"/>
      <c r="I23" s="48">
        <v>12</v>
      </c>
    </row>
    <row r="24" spans="1:9" ht="26.15" customHeight="1" x14ac:dyDescent="0.2">
      <c r="A24" s="18">
        <v>8</v>
      </c>
      <c r="B24" s="45" t="str">
        <f>IF(大会参加申込用紙!B24="","",IF(大会参加申込用紙!B24=主将背番号,VLOOKUP(大会参加申込用紙!B24,丸囲い数字!$A$1:$B$50,2),大会参加申込用紙!B24))</f>
        <v/>
      </c>
      <c r="C24" s="46"/>
      <c r="D24" s="188" t="str">
        <f>IF(大会参加申込用紙!C24="","",大会参加申込用紙!C24)</f>
        <v/>
      </c>
      <c r="E24" s="189"/>
      <c r="F24" s="182"/>
      <c r="G24" s="180"/>
      <c r="H24" s="181"/>
      <c r="I24" s="48">
        <v>13</v>
      </c>
    </row>
    <row r="25" spans="1:9" ht="26.15" customHeight="1" x14ac:dyDescent="0.2">
      <c r="A25" s="18">
        <v>9</v>
      </c>
      <c r="B25" s="45" t="str">
        <f>IF(大会参加申込用紙!B25="","",IF(大会参加申込用紙!B25=主将背番号,VLOOKUP(大会参加申込用紙!B25,丸囲い数字!$A$1:$B$50,2),大会参加申込用紙!B25))</f>
        <v/>
      </c>
      <c r="C25" s="46"/>
      <c r="D25" s="188" t="str">
        <f>IF(大会参加申込用紙!C25="","",大会参加申込用紙!C25)</f>
        <v/>
      </c>
      <c r="E25" s="189"/>
      <c r="F25" s="182"/>
      <c r="G25" s="180"/>
      <c r="H25" s="181"/>
      <c r="I25" s="48">
        <v>14</v>
      </c>
    </row>
    <row r="26" spans="1:9" ht="26.15" customHeight="1" x14ac:dyDescent="0.2">
      <c r="A26" s="18">
        <v>10</v>
      </c>
      <c r="B26" s="45" t="str">
        <f>IF(大会参加申込用紙!B26="","",IF(大会参加申込用紙!B26=主将背番号,VLOOKUP(大会参加申込用紙!B26,丸囲い数字!$A$1:$B$50,2),大会参加申込用紙!B26))</f>
        <v/>
      </c>
      <c r="C26" s="46"/>
      <c r="D26" s="188" t="str">
        <f>IF(大会参加申込用紙!C26="","",大会参加申込用紙!C26)</f>
        <v/>
      </c>
      <c r="E26" s="189"/>
      <c r="F26" s="182"/>
      <c r="G26" s="180"/>
      <c r="H26" s="181"/>
      <c r="I26" s="48">
        <v>15</v>
      </c>
    </row>
    <row r="27" spans="1:9" ht="26.15" customHeight="1" x14ac:dyDescent="0.2">
      <c r="A27" s="18">
        <v>11</v>
      </c>
      <c r="B27" s="45" t="str">
        <f>IF(大会参加申込用紙!B27="","",IF(大会参加申込用紙!B27=主将背番号,VLOOKUP(大会参加申込用紙!B27,丸囲い数字!$A$1:$B$50,2),大会参加申込用紙!B27))</f>
        <v/>
      </c>
      <c r="C27" s="46"/>
      <c r="D27" s="188" t="str">
        <f>IF(大会参加申込用紙!C27="","",大会参加申込用紙!C27)</f>
        <v/>
      </c>
      <c r="E27" s="189"/>
      <c r="F27" s="182"/>
      <c r="G27" s="180"/>
      <c r="H27" s="181"/>
      <c r="I27" s="48">
        <v>16</v>
      </c>
    </row>
    <row r="28" spans="1:9" ht="26.15" customHeight="1" x14ac:dyDescent="0.2">
      <c r="A28" s="18">
        <v>12</v>
      </c>
      <c r="B28" s="45" t="str">
        <f>IF(大会参加申込用紙!B28="","",IF(大会参加申込用紙!B28=主将背番号,VLOOKUP(大会参加申込用紙!B28,丸囲い数字!$A$1:$B$50,2),大会参加申込用紙!B28))</f>
        <v/>
      </c>
      <c r="C28" s="46"/>
      <c r="D28" s="188" t="str">
        <f>IF(大会参加申込用紙!C28="","",大会参加申込用紙!C28)</f>
        <v/>
      </c>
      <c r="E28" s="189"/>
      <c r="F28" s="182"/>
      <c r="G28" s="180"/>
      <c r="H28" s="181"/>
      <c r="I28" s="48">
        <v>17</v>
      </c>
    </row>
    <row r="29" spans="1:9" ht="26.15" customHeight="1" x14ac:dyDescent="0.2">
      <c r="A29" s="18">
        <v>13</v>
      </c>
      <c r="B29" s="45" t="str">
        <f>IF(大会参加申込用紙!B29="","",IF(大会参加申込用紙!B29=主将背番号,VLOOKUP(大会参加申込用紙!B29,丸囲い数字!$A$1:$B$50,2),大会参加申込用紙!B29))</f>
        <v/>
      </c>
      <c r="C29" s="46"/>
      <c r="D29" s="188" t="str">
        <f>IF(大会参加申込用紙!C29="","",大会参加申込用紙!C29)</f>
        <v/>
      </c>
      <c r="E29" s="189"/>
      <c r="F29" s="182"/>
      <c r="G29" s="180"/>
      <c r="H29" s="181"/>
      <c r="I29" s="48">
        <v>18</v>
      </c>
    </row>
    <row r="30" spans="1:9" ht="26.15" customHeight="1" x14ac:dyDescent="0.2">
      <c r="A30" s="18">
        <v>14</v>
      </c>
      <c r="B30" s="45" t="str">
        <f>IF(大会参加申込用紙!B30="","",IF(大会参加申込用紙!B30=主将背番号,VLOOKUP(大会参加申込用紙!B30,丸囲い数字!$A$1:$B$50,2),大会参加申込用紙!B30))</f>
        <v/>
      </c>
      <c r="C30" s="46"/>
      <c r="D30" s="188" t="str">
        <f>IF(大会参加申込用紙!C30="","",大会参加申込用紙!C30)</f>
        <v/>
      </c>
      <c r="E30" s="189"/>
      <c r="F30" s="182"/>
      <c r="G30" s="180"/>
      <c r="H30" s="181"/>
      <c r="I30" s="48">
        <v>19</v>
      </c>
    </row>
    <row r="31" spans="1:9" ht="26.15" customHeight="1" x14ac:dyDescent="0.2">
      <c r="A31" s="18">
        <v>15</v>
      </c>
      <c r="B31" s="45" t="str">
        <f>IF(大会参加申込用紙!B31="","",IF(大会参加申込用紙!B31=主将背番号,VLOOKUP(大会参加申込用紙!B31,丸囲い数字!$A$1:$B$50,2),大会参加申込用紙!B31))</f>
        <v/>
      </c>
      <c r="C31" s="46"/>
      <c r="D31" s="188" t="str">
        <f>IF(大会参加申込用紙!C31="","",大会参加申込用紙!C31)</f>
        <v/>
      </c>
      <c r="E31" s="189"/>
      <c r="F31" s="182"/>
      <c r="G31" s="180"/>
      <c r="H31" s="181"/>
      <c r="I31" s="48">
        <v>20</v>
      </c>
    </row>
    <row r="32" spans="1:9" ht="26.15" customHeight="1" x14ac:dyDescent="0.2">
      <c r="A32" s="18">
        <v>16</v>
      </c>
      <c r="B32" s="45" t="str">
        <f>IF(大会参加申込用紙!B32="","",IF(大会参加申込用紙!B32=主将背番号,VLOOKUP(大会参加申込用紙!B32,丸囲い数字!$A$1:$B$50,2),大会参加申込用紙!B32))</f>
        <v/>
      </c>
      <c r="C32" s="46"/>
      <c r="D32" s="188" t="str">
        <f>IF(大会参加申込用紙!C32="","",大会参加申込用紙!C32)</f>
        <v/>
      </c>
      <c r="E32" s="189"/>
      <c r="F32" s="182"/>
      <c r="G32" s="180"/>
      <c r="H32" s="181"/>
      <c r="I32" s="48">
        <v>21</v>
      </c>
    </row>
    <row r="33" spans="1:9" ht="26.15" customHeight="1" x14ac:dyDescent="0.2">
      <c r="A33" s="18">
        <v>17</v>
      </c>
      <c r="B33" s="45" t="str">
        <f>IF(大会参加申込用紙!B33="","",IF(大会参加申込用紙!B33=主将背番号,VLOOKUP(大会参加申込用紙!B33,丸囲い数字!$A$1:$B$50,2),大会参加申込用紙!B33))</f>
        <v/>
      </c>
      <c r="C33" s="46"/>
      <c r="D33" s="188" t="str">
        <f>IF(大会参加申込用紙!C33="","",大会参加申込用紙!C33)</f>
        <v/>
      </c>
      <c r="E33" s="189"/>
      <c r="F33" s="182"/>
      <c r="G33" s="180"/>
      <c r="H33" s="181"/>
      <c r="I33" s="48">
        <v>22</v>
      </c>
    </row>
    <row r="34" spans="1:9" ht="26.15" customHeight="1" x14ac:dyDescent="0.2">
      <c r="A34" s="18">
        <v>18</v>
      </c>
      <c r="B34" s="45" t="str">
        <f>IF(大会参加申込用紙!B34="","",IF(大会参加申込用紙!B34=主将背番号,VLOOKUP(大会参加申込用紙!B34,丸囲い数字!$A$1:$B$50,2),大会参加申込用紙!B34))</f>
        <v/>
      </c>
      <c r="C34" s="46"/>
      <c r="D34" s="188" t="str">
        <f>IF(大会参加申込用紙!C34="","",大会参加申込用紙!C34)</f>
        <v/>
      </c>
      <c r="E34" s="189"/>
      <c r="F34" s="183"/>
      <c r="G34" s="184"/>
      <c r="H34" s="185"/>
      <c r="I34" s="48">
        <v>23</v>
      </c>
    </row>
    <row r="35" spans="1:9" ht="6" customHeight="1" x14ac:dyDescent="0.2">
      <c r="B35" s="34"/>
      <c r="C35" s="34"/>
      <c r="D35" s="34"/>
    </row>
    <row r="36" spans="1:9" ht="18" customHeight="1" x14ac:dyDescent="0.2">
      <c r="B36" s="47" t="s">
        <v>96</v>
      </c>
      <c r="C36" s="47"/>
      <c r="D36" s="47"/>
      <c r="E36" s="24"/>
      <c r="F36" s="24"/>
      <c r="G36" s="24"/>
      <c r="H36" s="24"/>
    </row>
  </sheetData>
  <sheetProtection algorithmName="SHA-512" hashValue="coaNF8yND1L51c+Vnt87+Z7gGUzSqHwhRpYzxN0RdcBgb2L+ZFT7qnT2ifvokfHidJdovBaLNbHRU+A4dCSD7Q==" saltValue="70csVpOLpmsFIzj0D/qOng==" spinCount="100000" sheet="1" objects="1" scenarios="1"/>
  <mergeCells count="31">
    <mergeCell ref="D10:E10"/>
    <mergeCell ref="F10:G10"/>
    <mergeCell ref="B12:E12"/>
    <mergeCell ref="F12:H12"/>
    <mergeCell ref="D13:E13"/>
    <mergeCell ref="G13:H13"/>
    <mergeCell ref="D19:E19"/>
    <mergeCell ref="D20:E20"/>
    <mergeCell ref="D21:E21"/>
    <mergeCell ref="D14:E14"/>
    <mergeCell ref="G14:H14"/>
    <mergeCell ref="D15:E15"/>
    <mergeCell ref="G15:H15"/>
    <mergeCell ref="D16:E16"/>
    <mergeCell ref="G16:H16"/>
    <mergeCell ref="D32:E32"/>
    <mergeCell ref="D33:E33"/>
    <mergeCell ref="D34:E34"/>
    <mergeCell ref="F17:H34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17:E17"/>
    <mergeCell ref="D18:E18"/>
  </mergeCells>
  <phoneticPr fontId="26"/>
  <conditionalFormatting sqref="E6">
    <cfRule type="expression" dxfId="4" priority="8">
      <formula>#REF!="○"</formula>
    </cfRule>
  </conditionalFormatting>
  <conditionalFormatting sqref="F6">
    <cfRule type="expression" dxfId="2" priority="4">
      <formula>#REF!="○"</formula>
    </cfRule>
  </conditionalFormatting>
  <conditionalFormatting sqref="J6">
    <cfRule type="expression" dxfId="1" priority="6">
      <formula>#REF!="○"</formula>
    </cfRule>
  </conditionalFormatting>
  <conditionalFormatting sqref="M6">
    <cfRule type="expression" dxfId="0" priority="5" stopIfTrue="1">
      <formula>#REF!="○"</formula>
    </cfRule>
  </conditionalFormatting>
  <printOptions horizontalCentered="1" verticalCentered="1"/>
  <pageMargins left="0.59055118110236204" right="0.59055118110236204" top="0.78740157480314998" bottom="0.59055118110236204" header="0.511811023622047" footer="0.511811023622047"/>
  <pageSetup paperSize="9" scale="8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00000000-000E-0000-0300-000001000000}">
            <xm:f>大会参加申込用紙!$I$5</xm:f>
            <x14:dxf>
              <font>
                <b/>
                <i val="0"/>
                <color theme="0"/>
              </font>
              <fill>
                <patternFill patternType="solid">
                  <bgColor rgb="FFFF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E6:G6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2:E25"/>
  <sheetViews>
    <sheetView workbookViewId="0">
      <selection activeCell="H17" sqref="H17"/>
    </sheetView>
  </sheetViews>
  <sheetFormatPr defaultColWidth="8.90625" defaultRowHeight="15" x14ac:dyDescent="0.35"/>
  <cols>
    <col min="1" max="3" width="1.90625" style="2" customWidth="1"/>
    <col min="4" max="4" width="6.36328125" style="2" customWidth="1"/>
    <col min="5" max="5" width="14.08984375" style="2" customWidth="1"/>
    <col min="6" max="16384" width="8.90625" style="2"/>
  </cols>
  <sheetData>
    <row r="2" spans="4:5" x14ac:dyDescent="0.35">
      <c r="D2" s="3" t="s">
        <v>99</v>
      </c>
      <c r="E2" s="4" t="s">
        <v>77</v>
      </c>
    </row>
    <row r="3" spans="4:5" x14ac:dyDescent="0.35">
      <c r="D3" s="5" t="s">
        <v>74</v>
      </c>
      <c r="E3" s="6" t="str">
        <f>計算式有りプログラム掲載用選手名簿!H6</f>
        <v/>
      </c>
    </row>
    <row r="4" spans="4:5" x14ac:dyDescent="0.35">
      <c r="D4" s="7" t="s">
        <v>35</v>
      </c>
      <c r="E4" s="8" t="str">
        <f>計算式有りプログラム掲載用選手名簿!H7</f>
        <v/>
      </c>
    </row>
    <row r="5" spans="4:5" x14ac:dyDescent="0.35">
      <c r="D5" s="9" t="s">
        <v>49</v>
      </c>
      <c r="E5" s="8" t="e">
        <f>計算式有りプログラム掲載用選手名簿!H8</f>
        <v>#REF!</v>
      </c>
    </row>
    <row r="6" spans="4:5" x14ac:dyDescent="0.35">
      <c r="D6" s="10"/>
      <c r="E6" s="11"/>
    </row>
    <row r="7" spans="4:5" x14ac:dyDescent="0.35">
      <c r="D7" s="12"/>
      <c r="E7" s="11"/>
    </row>
    <row r="8" spans="4:5" x14ac:dyDescent="0.35">
      <c r="D8" s="13" t="str">
        <f>計算式有りプログラム掲載用選手名簿!F11</f>
        <v/>
      </c>
      <c r="E8" s="14" t="str">
        <f>計算式有りプログラム掲載用選手名簿!G11</f>
        <v/>
      </c>
    </row>
    <row r="9" spans="4:5" x14ac:dyDescent="0.35">
      <c r="D9" s="15" t="str">
        <f>計算式有りプログラム掲載用選手名簿!F12</f>
        <v/>
      </c>
      <c r="E9" s="14" t="str">
        <f>計算式有りプログラム掲載用選手名簿!G12</f>
        <v/>
      </c>
    </row>
    <row r="10" spans="4:5" x14ac:dyDescent="0.35">
      <c r="D10" s="15" t="str">
        <f>計算式有りプログラム掲載用選手名簿!F13</f>
        <v/>
      </c>
      <c r="E10" s="14" t="str">
        <f>計算式有りプログラム掲載用選手名簿!G13</f>
        <v/>
      </c>
    </row>
    <row r="11" spans="4:5" x14ac:dyDescent="0.35">
      <c r="D11" s="15" t="str">
        <f>計算式有りプログラム掲載用選手名簿!F14</f>
        <v/>
      </c>
      <c r="E11" s="14" t="str">
        <f>計算式有りプログラム掲載用選手名簿!G14</f>
        <v/>
      </c>
    </row>
    <row r="12" spans="4:5" x14ac:dyDescent="0.35">
      <c r="D12" s="15" t="str">
        <f>計算式有りプログラム掲載用選手名簿!F15</f>
        <v/>
      </c>
      <c r="E12" s="14" t="str">
        <f>計算式有りプログラム掲載用選手名簿!G15</f>
        <v/>
      </c>
    </row>
    <row r="13" spans="4:5" x14ac:dyDescent="0.35">
      <c r="D13" s="15" t="str">
        <f>計算式有りプログラム掲載用選手名簿!F16</f>
        <v/>
      </c>
      <c r="E13" s="14" t="str">
        <f>計算式有りプログラム掲載用選手名簿!G16</f>
        <v/>
      </c>
    </row>
    <row r="14" spans="4:5" x14ac:dyDescent="0.35">
      <c r="D14" s="15" t="str">
        <f>計算式有りプログラム掲載用選手名簿!F17</f>
        <v/>
      </c>
      <c r="E14" s="14" t="str">
        <f>計算式有りプログラム掲載用選手名簿!G17</f>
        <v/>
      </c>
    </row>
    <row r="15" spans="4:5" x14ac:dyDescent="0.35">
      <c r="D15" s="15" t="str">
        <f>計算式有りプログラム掲載用選手名簿!F18</f>
        <v/>
      </c>
      <c r="E15" s="14" t="str">
        <f>計算式有りプログラム掲載用選手名簿!G18</f>
        <v/>
      </c>
    </row>
    <row r="16" spans="4:5" x14ac:dyDescent="0.35">
      <c r="D16" s="15" t="str">
        <f>計算式有りプログラム掲載用選手名簿!F19</f>
        <v/>
      </c>
      <c r="E16" s="14" t="str">
        <f>計算式有りプログラム掲載用選手名簿!G19</f>
        <v/>
      </c>
    </row>
    <row r="17" spans="4:5" x14ac:dyDescent="0.35">
      <c r="D17" s="15" t="str">
        <f>計算式有りプログラム掲載用選手名簿!F20</f>
        <v/>
      </c>
      <c r="E17" s="14" t="str">
        <f>計算式有りプログラム掲載用選手名簿!G20</f>
        <v/>
      </c>
    </row>
    <row r="18" spans="4:5" x14ac:dyDescent="0.35">
      <c r="D18" s="15" t="str">
        <f>計算式有りプログラム掲載用選手名簿!F21</f>
        <v/>
      </c>
      <c r="E18" s="14" t="str">
        <f>計算式有りプログラム掲載用選手名簿!G21</f>
        <v/>
      </c>
    </row>
    <row r="19" spans="4:5" x14ac:dyDescent="0.35">
      <c r="D19" s="15" t="str">
        <f>計算式有りプログラム掲載用選手名簿!F22</f>
        <v/>
      </c>
      <c r="E19" s="14" t="str">
        <f>計算式有りプログラム掲載用選手名簿!G22</f>
        <v/>
      </c>
    </row>
    <row r="20" spans="4:5" x14ac:dyDescent="0.35">
      <c r="D20" s="15" t="str">
        <f>計算式有りプログラム掲載用選手名簿!F23</f>
        <v/>
      </c>
      <c r="E20" s="14" t="str">
        <f>計算式有りプログラム掲載用選手名簿!G23</f>
        <v/>
      </c>
    </row>
    <row r="21" spans="4:5" x14ac:dyDescent="0.35">
      <c r="D21" s="15" t="str">
        <f>計算式有りプログラム掲載用選手名簿!F24</f>
        <v/>
      </c>
      <c r="E21" s="14" t="str">
        <f>計算式有りプログラム掲載用選手名簿!G24</f>
        <v/>
      </c>
    </row>
    <row r="22" spans="4:5" x14ac:dyDescent="0.35">
      <c r="D22" s="15" t="str">
        <f>計算式有りプログラム掲載用選手名簿!F25</f>
        <v/>
      </c>
      <c r="E22" s="14" t="str">
        <f>計算式有りプログラム掲載用選手名簿!G25</f>
        <v/>
      </c>
    </row>
    <row r="23" spans="4:5" x14ac:dyDescent="0.35">
      <c r="D23" s="15" t="str">
        <f>計算式有りプログラム掲載用選手名簿!F26</f>
        <v/>
      </c>
      <c r="E23" s="14" t="str">
        <f>計算式有りプログラム掲載用選手名簿!G26</f>
        <v/>
      </c>
    </row>
    <row r="24" spans="4:5" x14ac:dyDescent="0.35">
      <c r="D24" s="15" t="str">
        <f>計算式有りプログラム掲載用選手名簿!F27</f>
        <v/>
      </c>
      <c r="E24" s="14" t="str">
        <f>計算式有りプログラム掲載用選手名簿!G27</f>
        <v/>
      </c>
    </row>
    <row r="25" spans="4:5" x14ac:dyDescent="0.35">
      <c r="D25" s="16" t="str">
        <f>計算式有りプログラム掲載用選手名簿!F28</f>
        <v/>
      </c>
      <c r="E25" s="17" t="str">
        <f>計算式有りプログラム掲載用選手名簿!G28</f>
        <v/>
      </c>
    </row>
  </sheetData>
  <sheetProtection algorithmName="SHA-512" hashValue="7owWXQkvMoX1mZXO7nOY0GSOPw8hYPsCI5RMKqBcjnSMvXURVPaRk+x9lNzLirYy4sNAWWuHKLn5yK+bTr7Bvw==" saltValue="3AhpvCRbCwCzhredEO49Ng==" spinCount="100000" sheet="1" objects="1" scenarios="1"/>
  <phoneticPr fontId="26"/>
  <pageMargins left="0.75" right="0.75" top="1" bottom="1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0"/>
  <sheetViews>
    <sheetView workbookViewId="0">
      <selection sqref="A1:B50"/>
    </sheetView>
  </sheetViews>
  <sheetFormatPr defaultColWidth="9" defaultRowHeight="19" x14ac:dyDescent="0.3"/>
  <cols>
    <col min="2" max="2" width="9" style="1"/>
  </cols>
  <sheetData>
    <row r="1" spans="1:2" x14ac:dyDescent="0.3">
      <c r="A1">
        <v>1</v>
      </c>
      <c r="B1" s="1" t="s">
        <v>100</v>
      </c>
    </row>
    <row r="2" spans="1:2" x14ac:dyDescent="0.3">
      <c r="A2">
        <v>2</v>
      </c>
      <c r="B2" s="1" t="s">
        <v>101</v>
      </c>
    </row>
    <row r="3" spans="1:2" x14ac:dyDescent="0.3">
      <c r="A3">
        <v>3</v>
      </c>
      <c r="B3" s="1" t="s">
        <v>102</v>
      </c>
    </row>
    <row r="4" spans="1:2" x14ac:dyDescent="0.3">
      <c r="A4">
        <v>4</v>
      </c>
      <c r="B4" s="1" t="s">
        <v>103</v>
      </c>
    </row>
    <row r="5" spans="1:2" x14ac:dyDescent="0.3">
      <c r="A5">
        <v>5</v>
      </c>
      <c r="B5" s="1" t="s">
        <v>104</v>
      </c>
    </row>
    <row r="6" spans="1:2" x14ac:dyDescent="0.3">
      <c r="A6">
        <v>6</v>
      </c>
      <c r="B6" s="1" t="s">
        <v>105</v>
      </c>
    </row>
    <row r="7" spans="1:2" x14ac:dyDescent="0.3">
      <c r="A7">
        <v>7</v>
      </c>
      <c r="B7" s="1" t="s">
        <v>106</v>
      </c>
    </row>
    <row r="8" spans="1:2" x14ac:dyDescent="0.3">
      <c r="A8">
        <v>8</v>
      </c>
      <c r="B8" s="1" t="s">
        <v>107</v>
      </c>
    </row>
    <row r="9" spans="1:2" x14ac:dyDescent="0.3">
      <c r="A9">
        <v>9</v>
      </c>
      <c r="B9" s="1" t="s">
        <v>108</v>
      </c>
    </row>
    <row r="10" spans="1:2" x14ac:dyDescent="0.3">
      <c r="A10">
        <v>10</v>
      </c>
      <c r="B10" s="1" t="s">
        <v>109</v>
      </c>
    </row>
    <row r="11" spans="1:2" x14ac:dyDescent="0.3">
      <c r="A11">
        <v>11</v>
      </c>
      <c r="B11" s="1" t="s">
        <v>110</v>
      </c>
    </row>
    <row r="12" spans="1:2" x14ac:dyDescent="0.3">
      <c r="A12">
        <v>12</v>
      </c>
      <c r="B12" s="1" t="s">
        <v>111</v>
      </c>
    </row>
    <row r="13" spans="1:2" x14ac:dyDescent="0.3">
      <c r="A13">
        <v>13</v>
      </c>
      <c r="B13" s="1" t="s">
        <v>112</v>
      </c>
    </row>
    <row r="14" spans="1:2" x14ac:dyDescent="0.3">
      <c r="A14">
        <v>14</v>
      </c>
      <c r="B14" s="1" t="s">
        <v>113</v>
      </c>
    </row>
    <row r="15" spans="1:2" x14ac:dyDescent="0.3">
      <c r="A15">
        <v>15</v>
      </c>
      <c r="B15" s="1" t="s">
        <v>114</v>
      </c>
    </row>
    <row r="16" spans="1:2" x14ac:dyDescent="0.3">
      <c r="A16">
        <v>16</v>
      </c>
      <c r="B16" s="1" t="s">
        <v>115</v>
      </c>
    </row>
    <row r="17" spans="1:2" x14ac:dyDescent="0.3">
      <c r="A17">
        <v>17</v>
      </c>
      <c r="B17" s="1" t="s">
        <v>116</v>
      </c>
    </row>
    <row r="18" spans="1:2" x14ac:dyDescent="0.3">
      <c r="A18">
        <v>18</v>
      </c>
      <c r="B18" s="1" t="s">
        <v>117</v>
      </c>
    </row>
    <row r="19" spans="1:2" x14ac:dyDescent="0.3">
      <c r="A19">
        <v>19</v>
      </c>
      <c r="B19" s="1" t="s">
        <v>118</v>
      </c>
    </row>
    <row r="20" spans="1:2" x14ac:dyDescent="0.3">
      <c r="A20">
        <v>20</v>
      </c>
      <c r="B20" s="1" t="s">
        <v>119</v>
      </c>
    </row>
    <row r="21" spans="1:2" x14ac:dyDescent="0.3">
      <c r="A21">
        <v>21</v>
      </c>
      <c r="B21" s="1" t="s">
        <v>120</v>
      </c>
    </row>
    <row r="22" spans="1:2" x14ac:dyDescent="0.3">
      <c r="A22">
        <v>22</v>
      </c>
      <c r="B22" s="1" t="s">
        <v>121</v>
      </c>
    </row>
    <row r="23" spans="1:2" x14ac:dyDescent="0.3">
      <c r="A23">
        <v>23</v>
      </c>
      <c r="B23" s="1" t="s">
        <v>122</v>
      </c>
    </row>
    <row r="24" spans="1:2" x14ac:dyDescent="0.3">
      <c r="A24">
        <v>24</v>
      </c>
      <c r="B24" s="1" t="s">
        <v>123</v>
      </c>
    </row>
    <row r="25" spans="1:2" x14ac:dyDescent="0.3">
      <c r="A25">
        <v>25</v>
      </c>
      <c r="B25" s="1" t="s">
        <v>124</v>
      </c>
    </row>
    <row r="26" spans="1:2" x14ac:dyDescent="0.3">
      <c r="A26">
        <v>26</v>
      </c>
      <c r="B26" s="1" t="s">
        <v>125</v>
      </c>
    </row>
    <row r="27" spans="1:2" x14ac:dyDescent="0.3">
      <c r="A27">
        <v>27</v>
      </c>
      <c r="B27" s="1" t="s">
        <v>126</v>
      </c>
    </row>
    <row r="28" spans="1:2" x14ac:dyDescent="0.3">
      <c r="A28">
        <v>28</v>
      </c>
      <c r="B28" s="1" t="s">
        <v>127</v>
      </c>
    </row>
    <row r="29" spans="1:2" x14ac:dyDescent="0.3">
      <c r="A29">
        <v>29</v>
      </c>
      <c r="B29" s="1" t="s">
        <v>128</v>
      </c>
    </row>
    <row r="30" spans="1:2" x14ac:dyDescent="0.3">
      <c r="A30">
        <v>30</v>
      </c>
      <c r="B30" s="1" t="s">
        <v>129</v>
      </c>
    </row>
    <row r="31" spans="1:2" x14ac:dyDescent="0.3">
      <c r="A31">
        <v>31</v>
      </c>
      <c r="B31" s="1" t="s">
        <v>130</v>
      </c>
    </row>
    <row r="32" spans="1:2" x14ac:dyDescent="0.3">
      <c r="A32">
        <v>32</v>
      </c>
      <c r="B32" s="1" t="s">
        <v>131</v>
      </c>
    </row>
    <row r="33" spans="1:2" x14ac:dyDescent="0.3">
      <c r="A33">
        <v>33</v>
      </c>
      <c r="B33" s="1" t="s">
        <v>132</v>
      </c>
    </row>
    <row r="34" spans="1:2" x14ac:dyDescent="0.3">
      <c r="A34">
        <v>34</v>
      </c>
      <c r="B34" s="1" t="s">
        <v>133</v>
      </c>
    </row>
    <row r="35" spans="1:2" x14ac:dyDescent="0.3">
      <c r="A35">
        <v>35</v>
      </c>
      <c r="B35" s="1" t="s">
        <v>134</v>
      </c>
    </row>
    <row r="36" spans="1:2" x14ac:dyDescent="0.3">
      <c r="A36">
        <v>36</v>
      </c>
      <c r="B36" s="1" t="s">
        <v>135</v>
      </c>
    </row>
    <row r="37" spans="1:2" x14ac:dyDescent="0.3">
      <c r="A37">
        <v>37</v>
      </c>
      <c r="B37" s="1" t="s">
        <v>136</v>
      </c>
    </row>
    <row r="38" spans="1:2" x14ac:dyDescent="0.3">
      <c r="A38">
        <v>38</v>
      </c>
      <c r="B38" s="1" t="s">
        <v>137</v>
      </c>
    </row>
    <row r="39" spans="1:2" x14ac:dyDescent="0.3">
      <c r="A39">
        <v>39</v>
      </c>
      <c r="B39" s="1" t="s">
        <v>138</v>
      </c>
    </row>
    <row r="40" spans="1:2" x14ac:dyDescent="0.3">
      <c r="A40">
        <v>40</v>
      </c>
      <c r="B40" s="1" t="s">
        <v>139</v>
      </c>
    </row>
    <row r="41" spans="1:2" x14ac:dyDescent="0.3">
      <c r="A41">
        <v>41</v>
      </c>
      <c r="B41" s="1" t="s">
        <v>140</v>
      </c>
    </row>
    <row r="42" spans="1:2" x14ac:dyDescent="0.3">
      <c r="A42">
        <v>42</v>
      </c>
      <c r="B42" s="1" t="s">
        <v>141</v>
      </c>
    </row>
    <row r="43" spans="1:2" x14ac:dyDescent="0.3">
      <c r="A43">
        <v>43</v>
      </c>
      <c r="B43" s="1" t="s">
        <v>142</v>
      </c>
    </row>
    <row r="44" spans="1:2" x14ac:dyDescent="0.3">
      <c r="A44">
        <v>44</v>
      </c>
      <c r="B44" s="1" t="s">
        <v>143</v>
      </c>
    </row>
    <row r="45" spans="1:2" x14ac:dyDescent="0.3">
      <c r="A45">
        <v>45</v>
      </c>
      <c r="B45" s="1" t="s">
        <v>144</v>
      </c>
    </row>
    <row r="46" spans="1:2" x14ac:dyDescent="0.3">
      <c r="A46">
        <v>46</v>
      </c>
      <c r="B46" s="1" t="s">
        <v>145</v>
      </c>
    </row>
    <row r="47" spans="1:2" x14ac:dyDescent="0.3">
      <c r="A47">
        <v>47</v>
      </c>
      <c r="B47" s="1" t="s">
        <v>146</v>
      </c>
    </row>
    <row r="48" spans="1:2" x14ac:dyDescent="0.3">
      <c r="A48">
        <v>48</v>
      </c>
      <c r="B48" s="1" t="s">
        <v>147</v>
      </c>
    </row>
    <row r="49" spans="1:2" x14ac:dyDescent="0.3">
      <c r="A49">
        <v>49</v>
      </c>
      <c r="B49" s="1" t="s">
        <v>148</v>
      </c>
    </row>
    <row r="50" spans="1:2" x14ac:dyDescent="0.3">
      <c r="A50">
        <v>50</v>
      </c>
      <c r="B50" s="1" t="s">
        <v>149</v>
      </c>
    </row>
  </sheetData>
  <phoneticPr fontId="26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048D1A5853EDD4E91448AFD85BB1A3C" ma:contentTypeVersion="11" ma:contentTypeDescription="新しいドキュメントを作成します。" ma:contentTypeScope="" ma:versionID="f3f861ecd4b7c6f418800d833f4e0dc0">
  <xsd:schema xmlns:xsd="http://www.w3.org/2001/XMLSchema" xmlns:xs="http://www.w3.org/2001/XMLSchema" xmlns:p="http://schemas.microsoft.com/office/2006/metadata/properties" xmlns:ns2="f112dc9d-a8eb-4fb4-94a0-3b7eb629342c" xmlns:ns3="0e8aaad9-8b60-44f5-b9b6-08a447fcdff8" targetNamespace="http://schemas.microsoft.com/office/2006/metadata/properties" ma:root="true" ma:fieldsID="3d6f525116ac6513e0bb18a628db51d1" ns2:_="" ns3:_="">
    <xsd:import namespace="f112dc9d-a8eb-4fb4-94a0-3b7eb629342c"/>
    <xsd:import namespace="0e8aaad9-8b60-44f5-b9b6-08a447fcdf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2dc9d-a8eb-4fb4-94a0-3b7eb62934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5361240c-1287-4e1a-8098-86a0c4bce9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aaad9-8b60-44f5-b9b6-08a447fcdff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2e00216-8fa1-4857-9a01-5af87c584480}" ma:internalName="TaxCatchAll" ma:showField="CatchAllData" ma:web="0e8aaad9-8b60-44f5-b9b6-08a447fcdf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12dc9d-a8eb-4fb4-94a0-3b7eb629342c">
      <Terms xmlns="http://schemas.microsoft.com/office/infopath/2007/PartnerControls"/>
    </lcf76f155ced4ddcb4097134ff3c332f>
    <TaxCatchAll xmlns="0e8aaad9-8b60-44f5-b9b6-08a447fcdff8" xsi:nil="true"/>
  </documentManagement>
</p:properties>
</file>

<file path=customXml/itemProps1.xml><?xml version="1.0" encoding="utf-8"?>
<ds:datastoreItem xmlns:ds="http://schemas.openxmlformats.org/officeDocument/2006/customXml" ds:itemID="{C2D3FFED-61BA-446B-8A58-0607FEE887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DB9FE5-78D7-4F92-9DCF-FE4A9D972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12dc9d-a8eb-4fb4-94a0-3b7eb629342c"/>
    <ds:schemaRef ds:uri="0e8aaad9-8b60-44f5-b9b6-08a447fcdf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D2011B-F60E-4FDE-AE39-0E944C365079}">
  <ds:schemaRefs>
    <ds:schemaRef ds:uri="http://schemas.microsoft.com/office/2006/metadata/properties"/>
    <ds:schemaRef ds:uri="http://schemas.microsoft.com/office/infopath/2007/PartnerControls"/>
    <ds:schemaRef ds:uri="f112dc9d-a8eb-4fb4-94a0-3b7eb629342c"/>
    <ds:schemaRef ds:uri="0e8aaad9-8b60-44f5-b9b6-08a447fcdff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171</vt:i4>
      </vt:variant>
    </vt:vector>
  </HeadingPairs>
  <TitlesOfParts>
    <vt:vector size="179" baseType="lpstr">
      <vt:lpstr>基本情報</vt:lpstr>
      <vt:lpstr>大会参加申込用紙</vt:lpstr>
      <vt:lpstr>DataTable</vt:lpstr>
      <vt:lpstr>計算式有りプログラム掲載用選手名簿</vt:lpstr>
      <vt:lpstr>staff_noChange</vt:lpstr>
      <vt:lpstr>staff</vt:lpstr>
      <vt:lpstr>data</vt:lpstr>
      <vt:lpstr>丸囲い数字</vt:lpstr>
      <vt:lpstr>staff!Print_Area</vt:lpstr>
      <vt:lpstr>staff_noChange!Print_Area</vt:lpstr>
      <vt:lpstr>計算式有りプログラム掲載用選手名簿!Print_Area</vt:lpstr>
      <vt:lpstr>大会参加申込用紙!Print_Area</vt:lpstr>
      <vt:lpstr>コーチ_姓</vt:lpstr>
      <vt:lpstr>コーチ_姓カナ</vt:lpstr>
      <vt:lpstr>コーチ_名</vt:lpstr>
      <vt:lpstr>コーチ_名カナ</vt:lpstr>
      <vt:lpstr>チーム名</vt:lpstr>
      <vt:lpstr>チーム名カナ</vt:lpstr>
      <vt:lpstr>マネ_姓</vt:lpstr>
      <vt:lpstr>マネ_姓カナ</vt:lpstr>
      <vt:lpstr>マネ_名</vt:lpstr>
      <vt:lpstr>マネ_名カナ</vt:lpstr>
      <vt:lpstr>監督_姓</vt:lpstr>
      <vt:lpstr>監督_姓カナ</vt:lpstr>
      <vt:lpstr>監督_名</vt:lpstr>
      <vt:lpstr>監督_名カナ</vt:lpstr>
      <vt:lpstr>作成日</vt:lpstr>
      <vt:lpstr>参加種目</vt:lpstr>
      <vt:lpstr>主将_勤務先</vt:lpstr>
      <vt:lpstr>主将_身長</vt:lpstr>
      <vt:lpstr>主将_姓</vt:lpstr>
      <vt:lpstr>主将_姓カナ</vt:lpstr>
      <vt:lpstr>主将_年齢</vt:lpstr>
      <vt:lpstr>主将_背番号</vt:lpstr>
      <vt:lpstr>主将_名</vt:lpstr>
      <vt:lpstr>主将_名カナ</vt:lpstr>
      <vt:lpstr>選手02_勤務先</vt:lpstr>
      <vt:lpstr>選手02_身長</vt:lpstr>
      <vt:lpstr>選手02_姓</vt:lpstr>
      <vt:lpstr>選手02_姓カナ</vt:lpstr>
      <vt:lpstr>選手02_年齢</vt:lpstr>
      <vt:lpstr>選手02_背番号</vt:lpstr>
      <vt:lpstr>選手02_名</vt:lpstr>
      <vt:lpstr>選手02_名カナ</vt:lpstr>
      <vt:lpstr>選手03_勤務先</vt:lpstr>
      <vt:lpstr>選手03_身長</vt:lpstr>
      <vt:lpstr>選手03_姓</vt:lpstr>
      <vt:lpstr>選手03_姓カナ</vt:lpstr>
      <vt:lpstr>選手03_年齢</vt:lpstr>
      <vt:lpstr>選手03_背番号</vt:lpstr>
      <vt:lpstr>選手03_名</vt:lpstr>
      <vt:lpstr>選手03_名カナ</vt:lpstr>
      <vt:lpstr>選手04_勤務先</vt:lpstr>
      <vt:lpstr>選手04_身長</vt:lpstr>
      <vt:lpstr>選手04_姓</vt:lpstr>
      <vt:lpstr>選手04_姓カナ</vt:lpstr>
      <vt:lpstr>選手04_年齢</vt:lpstr>
      <vt:lpstr>選手04_背番号</vt:lpstr>
      <vt:lpstr>選手04_名</vt:lpstr>
      <vt:lpstr>選手04_名カナ</vt:lpstr>
      <vt:lpstr>選手05_勤務先</vt:lpstr>
      <vt:lpstr>選手05_身長</vt:lpstr>
      <vt:lpstr>選手05_姓</vt:lpstr>
      <vt:lpstr>選手05_姓カナ</vt:lpstr>
      <vt:lpstr>選手05_年齢</vt:lpstr>
      <vt:lpstr>選手05_背番号</vt:lpstr>
      <vt:lpstr>選手05_名</vt:lpstr>
      <vt:lpstr>選手05_名カナ</vt:lpstr>
      <vt:lpstr>選手06_勤務先</vt:lpstr>
      <vt:lpstr>選手06_身長</vt:lpstr>
      <vt:lpstr>選手06_姓</vt:lpstr>
      <vt:lpstr>選手06_姓カナ</vt:lpstr>
      <vt:lpstr>選手06_年齢</vt:lpstr>
      <vt:lpstr>選手06_背番号</vt:lpstr>
      <vt:lpstr>選手06_名</vt:lpstr>
      <vt:lpstr>選手06_名カナ</vt:lpstr>
      <vt:lpstr>選手07_勤務先</vt:lpstr>
      <vt:lpstr>選手07_身長</vt:lpstr>
      <vt:lpstr>選手07_姓</vt:lpstr>
      <vt:lpstr>選手07_姓カナ</vt:lpstr>
      <vt:lpstr>選手07_年齢</vt:lpstr>
      <vt:lpstr>選手07_背番号</vt:lpstr>
      <vt:lpstr>選手07_名</vt:lpstr>
      <vt:lpstr>選手07_名カナ</vt:lpstr>
      <vt:lpstr>選手08_勤務先</vt:lpstr>
      <vt:lpstr>選手08_身長</vt:lpstr>
      <vt:lpstr>選手08_姓</vt:lpstr>
      <vt:lpstr>選手08_姓カナ</vt:lpstr>
      <vt:lpstr>選手08_年齢</vt:lpstr>
      <vt:lpstr>選手08_背番号</vt:lpstr>
      <vt:lpstr>選手08_名</vt:lpstr>
      <vt:lpstr>選手08_名カナ</vt:lpstr>
      <vt:lpstr>選手09_勤務先</vt:lpstr>
      <vt:lpstr>選手09_身長</vt:lpstr>
      <vt:lpstr>選手09_姓</vt:lpstr>
      <vt:lpstr>選手09_姓カナ</vt:lpstr>
      <vt:lpstr>選手09_年齢</vt:lpstr>
      <vt:lpstr>選手09_背番号</vt:lpstr>
      <vt:lpstr>選手09_名</vt:lpstr>
      <vt:lpstr>選手09_名カナ</vt:lpstr>
      <vt:lpstr>選手10_勤務先</vt:lpstr>
      <vt:lpstr>選手10_身長</vt:lpstr>
      <vt:lpstr>選手10_姓</vt:lpstr>
      <vt:lpstr>選手10_姓カナ</vt:lpstr>
      <vt:lpstr>選手10_年齢</vt:lpstr>
      <vt:lpstr>選手10_背番号</vt:lpstr>
      <vt:lpstr>選手10_名</vt:lpstr>
      <vt:lpstr>選手10_名カナ</vt:lpstr>
      <vt:lpstr>選手11_勤務先</vt:lpstr>
      <vt:lpstr>選手11_身長</vt:lpstr>
      <vt:lpstr>選手11_姓</vt:lpstr>
      <vt:lpstr>選手11_姓カナ</vt:lpstr>
      <vt:lpstr>選手11_年齢</vt:lpstr>
      <vt:lpstr>選手11_背番号</vt:lpstr>
      <vt:lpstr>選手11_名</vt:lpstr>
      <vt:lpstr>選手11_名カナ</vt:lpstr>
      <vt:lpstr>選手12_勤務先</vt:lpstr>
      <vt:lpstr>選手12_身長</vt:lpstr>
      <vt:lpstr>選手12_姓</vt:lpstr>
      <vt:lpstr>選手12_姓カナ</vt:lpstr>
      <vt:lpstr>選手12_年齢</vt:lpstr>
      <vt:lpstr>選手12_背番号</vt:lpstr>
      <vt:lpstr>選手12_名</vt:lpstr>
      <vt:lpstr>選手12_名カナ</vt:lpstr>
      <vt:lpstr>選手13_勤務先</vt:lpstr>
      <vt:lpstr>選手13_身長</vt:lpstr>
      <vt:lpstr>選手13_姓</vt:lpstr>
      <vt:lpstr>選手13_姓カナ</vt:lpstr>
      <vt:lpstr>選手13_年齢</vt:lpstr>
      <vt:lpstr>選手13_背番号</vt:lpstr>
      <vt:lpstr>選手13_名</vt:lpstr>
      <vt:lpstr>選手13_名カナ</vt:lpstr>
      <vt:lpstr>選手14_勤務先</vt:lpstr>
      <vt:lpstr>選手14_身長</vt:lpstr>
      <vt:lpstr>選手14_姓</vt:lpstr>
      <vt:lpstr>選手14_姓カナ</vt:lpstr>
      <vt:lpstr>選手14_年齢</vt:lpstr>
      <vt:lpstr>選手14_背番号</vt:lpstr>
      <vt:lpstr>選手14_名</vt:lpstr>
      <vt:lpstr>選手14_名カナ</vt:lpstr>
      <vt:lpstr>選手15_勤務先</vt:lpstr>
      <vt:lpstr>選手15_身長</vt:lpstr>
      <vt:lpstr>選手15_姓</vt:lpstr>
      <vt:lpstr>選手15_姓カナ</vt:lpstr>
      <vt:lpstr>選手15_年齢</vt:lpstr>
      <vt:lpstr>選手15_背番号</vt:lpstr>
      <vt:lpstr>選手15_名</vt:lpstr>
      <vt:lpstr>選手15_名カナ</vt:lpstr>
      <vt:lpstr>選手16_勤務先</vt:lpstr>
      <vt:lpstr>選手16_身長</vt:lpstr>
      <vt:lpstr>選手16_姓</vt:lpstr>
      <vt:lpstr>選手16_姓カナ</vt:lpstr>
      <vt:lpstr>選手16_年齢</vt:lpstr>
      <vt:lpstr>選手16_背番号</vt:lpstr>
      <vt:lpstr>選手16_名</vt:lpstr>
      <vt:lpstr>選手16_名カナ</vt:lpstr>
      <vt:lpstr>選手17_勤務先</vt:lpstr>
      <vt:lpstr>選手17_身長</vt:lpstr>
      <vt:lpstr>選手17_姓</vt:lpstr>
      <vt:lpstr>選手17_姓カナ</vt:lpstr>
      <vt:lpstr>選手17_年齢</vt:lpstr>
      <vt:lpstr>選手17_背番号</vt:lpstr>
      <vt:lpstr>選手17_名</vt:lpstr>
      <vt:lpstr>選手17_名カナ</vt:lpstr>
      <vt:lpstr>選手18_勤務先</vt:lpstr>
      <vt:lpstr>選手18_身長</vt:lpstr>
      <vt:lpstr>選手18_姓</vt:lpstr>
      <vt:lpstr>選手18_姓カナ</vt:lpstr>
      <vt:lpstr>選手18_年齢</vt:lpstr>
      <vt:lpstr>選手18_背番号</vt:lpstr>
      <vt:lpstr>選手18_名</vt:lpstr>
      <vt:lpstr>選手18_名カナ</vt:lpstr>
      <vt:lpstr>代表者メール</vt:lpstr>
      <vt:lpstr>代表者住所</vt:lpstr>
      <vt:lpstr>代表者電話番号</vt:lpstr>
      <vt:lpstr>代表者名</vt:lpstr>
      <vt:lpstr>代表者名カナ</vt:lpstr>
      <vt:lpstr>大会日程入力</vt:lpstr>
      <vt:lpstr>大会名入力</vt:lpstr>
    </vt:vector>
  </TitlesOfParts>
  <Manager/>
  <Company>Ace Engineer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 Engineer</dc:creator>
  <cp:keywords/>
  <dc:description/>
  <cp:lastModifiedBy>Atsushi Seko</cp:lastModifiedBy>
  <cp:revision/>
  <dcterms:created xsi:type="dcterms:W3CDTF">2011-02-21T06:09:00Z</dcterms:created>
  <dcterms:modified xsi:type="dcterms:W3CDTF">2026-08-12T22:54:28Z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0x010100F048D1A5853EDD4E91448AFD85BB1A3C</vt:lpwstr>
  </property>
  <property fmtid="{D5CDD505-2E9C-101B-9397-08002B2CF9AE}" pid="3" name="MediaServiceImageTags">
    <vt:lpwstr/>
  </property>
  <property fmtid="{D5CDD505-2E9C-101B-9397-08002B2CF9AE}" pid="4" name="KSOProductBuildVer">
    <vt:lpwstr>1041-10.8.2.6694</vt:lpwstr>
  </property>
</Properties>
</file>